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My Documents\ERAA\Financial Statements\2019\"/>
    </mc:Choice>
  </mc:AlternateContent>
  <bookViews>
    <workbookView xWindow="0" yWindow="0" windowWidth="28800" windowHeight="11700"/>
  </bookViews>
  <sheets>
    <sheet name="2019" sheetId="1" r:id="rId1"/>
  </sheets>
  <definedNames>
    <definedName name="_xlnm.Print_Area" localSheetId="0">'2019'!$A$1:$R$24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J20" i="1"/>
  <c r="H20" i="1"/>
  <c r="F20" i="1"/>
  <c r="B20" i="1"/>
  <c r="Q18" i="1"/>
  <c r="P18" i="1"/>
  <c r="O18" i="1"/>
  <c r="Q17" i="1"/>
  <c r="P17" i="1"/>
  <c r="O17" i="1"/>
  <c r="Q16" i="1"/>
  <c r="P16" i="1"/>
  <c r="O16" i="1"/>
  <c r="Q15" i="1"/>
  <c r="P15" i="1"/>
  <c r="O15" i="1"/>
  <c r="Q14" i="1"/>
  <c r="P14" i="1"/>
  <c r="O14" i="1"/>
  <c r="P13" i="1"/>
  <c r="O13" i="1"/>
  <c r="D13" i="1"/>
  <c r="Q13" i="1" s="1"/>
  <c r="C13" i="1"/>
  <c r="O12" i="1"/>
  <c r="H12" i="1"/>
  <c r="G12" i="1"/>
  <c r="G20" i="1" s="1"/>
  <c r="D12" i="1"/>
  <c r="D20" i="1" s="1"/>
  <c r="C12" i="1"/>
  <c r="P12" i="1" s="1"/>
  <c r="P11" i="1"/>
  <c r="O11" i="1"/>
  <c r="L11" i="1"/>
  <c r="D11" i="1"/>
  <c r="Q11" i="1" s="1"/>
  <c r="C11" i="1"/>
  <c r="Q10" i="1"/>
  <c r="P10" i="1"/>
  <c r="O10" i="1"/>
  <c r="D10" i="1"/>
  <c r="Q9" i="1"/>
  <c r="P9" i="1"/>
  <c r="O9" i="1"/>
  <c r="L9" i="1"/>
  <c r="D9" i="1"/>
  <c r="Q8" i="1"/>
  <c r="P8" i="1"/>
  <c r="O8" i="1"/>
  <c r="L8" i="1"/>
  <c r="L20" i="1" s="1"/>
  <c r="H8" i="1"/>
  <c r="D8" i="1"/>
  <c r="Q7" i="1"/>
  <c r="P7" i="1"/>
  <c r="O7" i="1"/>
  <c r="O20" i="1" s="1"/>
  <c r="D7" i="1"/>
  <c r="Q20" i="1" l="1"/>
  <c r="P20" i="1"/>
  <c r="Q12" i="1"/>
  <c r="C20" i="1"/>
</calcChain>
</file>

<file path=xl/comments1.xml><?xml version="1.0" encoding="utf-8"?>
<comments xmlns="http://schemas.openxmlformats.org/spreadsheetml/2006/main">
  <authors>
    <author>sbruno</author>
    <author>Sheilah Bruno</author>
    <author>James Pacansky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sbruno:</t>
        </r>
        <r>
          <rPr>
            <sz val="8"/>
            <color indexed="81"/>
            <rFont val="Tahoma"/>
            <family val="2"/>
          </rPr>
          <t xml:space="preserve">
MAG minimum annual guarantee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$56,847.16</t>
        </r>
      </text>
    </comment>
    <comment ref="G7" authorId="1" shapeId="0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$128,757.92</t>
        </r>
      </text>
    </comment>
    <comment ref="K7" authorId="1" shapeId="0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$48,304.66</t>
        </r>
      </text>
    </comment>
    <comment ref="C8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$63,636.27</t>
        </r>
      </text>
    </comment>
    <comment ref="G8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$115,484.43</t>
        </r>
      </text>
    </comment>
    <comment ref="K8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$59,169.83</t>
        </r>
      </text>
    </comment>
    <comment ref="C9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$86,556.77</t>
        </r>
      </text>
    </comment>
    <comment ref="G9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$139,808.04</t>
        </r>
      </text>
    </comment>
    <comment ref="K9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$55,802.90</t>
        </r>
      </text>
    </comment>
    <comment ref="C10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$91,129.41</t>
        </r>
      </text>
    </comment>
    <comment ref="G10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$140,662.87</t>
        </r>
      </text>
    </comment>
    <comment ref="K10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$62,833.06</t>
        </r>
      </text>
    </comment>
    <comment ref="C11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$103,421.55</t>
        </r>
      </text>
    </comment>
    <comment ref="G11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$176,316.89</t>
        </r>
      </text>
    </comment>
    <comment ref="K11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$70,792.30</t>
        </r>
      </text>
    </comment>
    <comment ref="C12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$130,286.37</t>
        </r>
      </text>
    </comment>
    <comment ref="G12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$212,021.85</t>
        </r>
      </text>
    </comment>
    <comment ref="K12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$73,214.71</t>
        </r>
      </text>
    </comment>
    <comment ref="C13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$169,453.53</t>
        </r>
      </text>
    </comment>
    <comment ref="G13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$237,892.15</t>
        </r>
      </text>
    </comment>
    <comment ref="K13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$83,286.31</t>
        </r>
      </text>
    </comment>
    <comment ref="P20" authorId="1" shapeId="0">
      <text>
        <r>
          <rPr>
            <sz val="9"/>
            <color indexed="81"/>
            <rFont val="Tahoma"/>
            <family val="2"/>
          </rPr>
          <t xml:space="preserve">Acct #34105
Total does not include Credit Memos
due to YE 6.30.17 Pymt Ovr MAG:
$3,377.69 Avis
$9,749.24 Enter
$4,983.81 JR&amp;L
</t>
        </r>
        <r>
          <rPr>
            <b/>
            <sz val="9"/>
            <color indexed="10"/>
            <rFont val="Tahoma"/>
            <family val="2"/>
          </rPr>
          <t>$18,110.74</t>
        </r>
        <r>
          <rPr>
            <sz val="9"/>
            <color indexed="81"/>
            <rFont val="Tahoma"/>
            <family val="2"/>
          </rPr>
          <t xml:space="preserve"> Total YE Pymt vs MAG
</t>
        </r>
        <r>
          <rPr>
            <u/>
            <sz val="9"/>
            <color indexed="81"/>
            <rFont val="Tahoma"/>
            <family val="2"/>
          </rPr>
          <t xml:space="preserve">$699.64 </t>
        </r>
        <r>
          <rPr>
            <sz val="9"/>
            <color indexed="81"/>
            <rFont val="Tahoma"/>
            <family val="2"/>
          </rPr>
          <t xml:space="preserve">Reversed C/M Enter/Ntl 3/29/17
$17,411.10 Total
Total does not include </t>
        </r>
        <r>
          <rPr>
            <b/>
            <sz val="9"/>
            <color indexed="81"/>
            <rFont val="Tahoma"/>
            <family val="2"/>
          </rPr>
          <t>$699.64</t>
        </r>
        <r>
          <rPr>
            <sz val="9"/>
            <color indexed="81"/>
            <rFont val="Tahoma"/>
            <family val="2"/>
          </rPr>
          <t xml:space="preserve"> for reversed C/M reversed..</t>
        </r>
      </text>
    </comment>
    <comment ref="Q20" authorId="1" shapeId="0">
      <text>
        <r>
          <rPr>
            <b/>
            <sz val="9"/>
            <color indexed="81"/>
            <rFont val="Tahoma"/>
            <family val="2"/>
          </rPr>
          <t>#34106</t>
        </r>
      </text>
    </comment>
  </commentList>
</comments>
</file>

<file path=xl/sharedStrings.xml><?xml version="1.0" encoding="utf-8"?>
<sst xmlns="http://schemas.openxmlformats.org/spreadsheetml/2006/main" count="61" uniqueCount="33">
  <si>
    <t>On Airport</t>
  </si>
  <si>
    <t>TOTAL YTD REVENUE</t>
  </si>
  <si>
    <t xml:space="preserve"> </t>
  </si>
  <si>
    <t>(MAG) Minimum Monthly Guarantee</t>
  </si>
  <si>
    <r>
      <t xml:space="preserve">Monthly Guarantee </t>
    </r>
    <r>
      <rPr>
        <b/>
        <u/>
        <sz val="10"/>
        <rFont val="Arial"/>
        <family val="2"/>
      </rPr>
      <t>plus</t>
    </r>
    <r>
      <rPr>
        <sz val="11"/>
        <color theme="1"/>
        <rFont val="Calibri"/>
        <family val="2"/>
        <scheme val="minor"/>
      </rPr>
      <t xml:space="preserve"> 10% of Gross Revenue Over Guarantee</t>
    </r>
  </si>
  <si>
    <t>Customer Facility Charge (CFC)</t>
  </si>
  <si>
    <t>Minimum Monthly Guarantee</t>
  </si>
  <si>
    <t>AVIS / BUDGET</t>
  </si>
  <si>
    <t>ENTERPRISE/NATIONAL/ALAMO</t>
  </si>
  <si>
    <t>HERTZ</t>
  </si>
  <si>
    <t>(Dual Brand)</t>
  </si>
  <si>
    <t>(Tri Brand)</t>
  </si>
  <si>
    <t>(JR&amp;L Industries) Johnstown Rental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</si>
  <si>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</si>
  <si>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</si>
  <si>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</si>
  <si>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</si>
  <si>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</si>
  <si>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</si>
  <si>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</si>
  <si>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</si>
  <si>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</si>
  <si>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</si>
  <si>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</si>
  <si>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</si>
  <si>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YTD</t>
  </si>
  <si>
    <t>NOTE #1: Gross Revenue Over Guarantee - excludes FYE Audit &amp; (Section 7.01 D1 Concession Payment) adjustments, if applicable.</t>
  </si>
  <si>
    <t xml:space="preserve">NOTE #2: Hertz moved on airport 4/1/04.  </t>
  </si>
  <si>
    <t>NOTE #3: Dollar on airport with Thrifty until move off airport 4/1/04.</t>
  </si>
  <si>
    <t>NOTE #4: Thrifty moved off airport 6/30/08.</t>
  </si>
  <si>
    <t>NOTE #5: Enterprise moved on airport 7/1/08.</t>
  </si>
  <si>
    <t>NOTE #6: Budget moved on airport 7/1/15, Co-Brand with Avis 7/1/15.</t>
  </si>
  <si>
    <t>NOTE #7: Enterprise/National/Alamo Tri-Brand 7/1/15.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</si>
</sst>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10"/>
      <name val="Tahoma"/>
      <family val="2"/>
    </font>
    <font>
      <u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" fillId="0" borderId="0" xfId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0" xfId="1"/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0" xfId="1" applyAlignment="1">
      <alignment horizontal="center" wrapText="1"/>
    </xf>
    <xf numFmtId="9" fontId="1" fillId="0" borderId="0" xfId="1" applyNumberFormat="1" applyAlignment="1">
      <alignment horizontal="center" wrapText="1"/>
    </xf>
    <xf numFmtId="0" fontId="1" fillId="0" borderId="1" xfId="1" applyBorder="1"/>
    <xf numFmtId="0" fontId="1" fillId="0" borderId="2" xfId="1" applyBorder="1" applyAlignment="1">
      <alignment horizontal="center" wrapText="1"/>
    </xf>
    <xf numFmtId="9" fontId="1" fillId="0" borderId="2" xfId="1" applyNumberFormat="1" applyBorder="1" applyAlignment="1">
      <alignment horizontal="center" wrapText="1"/>
    </xf>
    <xf numFmtId="9" fontId="1" fillId="0" borderId="3" xfId="1" applyNumberFormat="1" applyBorder="1" applyAlignment="1">
      <alignment horizontal="center" wrapText="1"/>
    </xf>
    <xf numFmtId="0" fontId="1" fillId="0" borderId="7" xfId="1" applyFill="1" applyBorder="1" applyAlignment="1">
      <alignment horizontal="center" wrapText="1"/>
    </xf>
    <xf numFmtId="9" fontId="1" fillId="0" borderId="0" xfId="1" applyNumberFormat="1" applyFill="1" applyBorder="1" applyAlignment="1">
      <alignment horizontal="center" wrapText="1"/>
    </xf>
    <xf numFmtId="9" fontId="1" fillId="0" borderId="8" xfId="1" applyNumberFormat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Continuous"/>
    </xf>
    <xf numFmtId="0" fontId="3" fillId="0" borderId="7" xfId="1" applyFont="1" applyFill="1" applyBorder="1" applyAlignment="1"/>
    <xf numFmtId="0" fontId="3" fillId="0" borderId="0" xfId="1" applyFont="1" applyFill="1" applyBorder="1" applyAlignment="1"/>
    <xf numFmtId="0" fontId="3" fillId="0" borderId="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ill="1" applyBorder="1"/>
    <xf numFmtId="0" fontId="1" fillId="0" borderId="5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0" xfId="1" applyBorder="1"/>
    <xf numFmtId="0" fontId="1" fillId="0" borderId="7" xfId="1" applyFill="1" applyBorder="1" applyAlignment="1"/>
    <xf numFmtId="0" fontId="1" fillId="0" borderId="0" xfId="1" applyFill="1" applyBorder="1" applyAlignment="1"/>
    <xf numFmtId="0" fontId="1" fillId="0" borderId="8" xfId="1" applyBorder="1"/>
    <xf numFmtId="43" fontId="1" fillId="0" borderId="0" xfId="1" applyNumberFormat="1" applyFill="1" applyBorder="1"/>
    <xf numFmtId="0" fontId="1" fillId="0" borderId="0" xfId="1" applyFill="1" applyBorder="1" applyAlignment="1">
      <alignment horizontal="left"/>
    </xf>
    <xf numFmtId="44" fontId="1" fillId="0" borderId="1" xfId="1" applyNumberFormat="1" applyBorder="1" applyAlignment="1">
      <alignment horizontal="center"/>
    </xf>
    <xf numFmtId="44" fontId="1" fillId="0" borderId="2" xfId="1" applyNumberFormat="1" applyFill="1" applyBorder="1" applyAlignment="1">
      <alignment horizontal="center"/>
    </xf>
    <xf numFmtId="44" fontId="1" fillId="0" borderId="3" xfId="1" applyNumberFormat="1" applyFill="1" applyBorder="1" applyAlignment="1">
      <alignment horizontal="center"/>
    </xf>
    <xf numFmtId="44" fontId="1" fillId="0" borderId="0" xfId="1" applyNumberFormat="1" applyFill="1" applyBorder="1"/>
    <xf numFmtId="44" fontId="1" fillId="0" borderId="1" xfId="1" applyNumberFormat="1" applyFill="1" applyBorder="1" applyAlignment="1">
      <alignment horizontal="center"/>
    </xf>
    <xf numFmtId="44" fontId="1" fillId="0" borderId="2" xfId="1" applyNumberFormat="1" applyFill="1" applyBorder="1" applyAlignment="1">
      <alignment horizontal="right"/>
    </xf>
    <xf numFmtId="0" fontId="1" fillId="0" borderId="7" xfId="1" applyBorder="1"/>
    <xf numFmtId="164" fontId="6" fillId="4" borderId="1" xfId="1" applyNumberFormat="1" applyFont="1" applyFill="1" applyBorder="1"/>
    <xf numFmtId="164" fontId="6" fillId="4" borderId="2" xfId="1" applyNumberFormat="1" applyFont="1" applyFill="1" applyBorder="1"/>
    <xf numFmtId="164" fontId="6" fillId="4" borderId="3" xfId="1" applyNumberFormat="1" applyFont="1" applyFill="1" applyBorder="1"/>
    <xf numFmtId="44" fontId="1" fillId="0" borderId="0" xfId="1" applyNumberFormat="1"/>
    <xf numFmtId="44" fontId="1" fillId="0" borderId="0" xfId="2" applyFill="1" applyBorder="1"/>
    <xf numFmtId="164" fontId="1" fillId="0" borderId="0" xfId="1" applyNumberFormat="1" applyFill="1" applyBorder="1" applyAlignment="1">
      <alignment horizontal="center"/>
    </xf>
    <xf numFmtId="0" fontId="1" fillId="0" borderId="0" xfId="1" applyFill="1"/>
    <xf numFmtId="44" fontId="1" fillId="0" borderId="7" xfId="1" applyNumberFormat="1" applyBorder="1" applyAlignment="1">
      <alignment horizontal="center"/>
    </xf>
    <xf numFmtId="44" fontId="1" fillId="0" borderId="0" xfId="1" applyNumberFormat="1" applyFill="1" applyBorder="1" applyAlignment="1">
      <alignment horizontal="center"/>
    </xf>
    <xf numFmtId="44" fontId="1" fillId="0" borderId="8" xfId="1" applyNumberFormat="1" applyFill="1" applyBorder="1" applyAlignment="1">
      <alignment horizontal="center"/>
    </xf>
    <xf numFmtId="44" fontId="1" fillId="0" borderId="7" xfId="1" applyNumberFormat="1" applyFill="1" applyBorder="1" applyAlignment="1">
      <alignment horizontal="center"/>
    </xf>
    <xf numFmtId="44" fontId="1" fillId="0" borderId="0" xfId="1" applyNumberFormat="1" applyFill="1" applyBorder="1" applyAlignment="1">
      <alignment horizontal="right"/>
    </xf>
    <xf numFmtId="164" fontId="6" fillId="4" borderId="7" xfId="1" applyNumberFormat="1" applyFont="1" applyFill="1" applyBorder="1"/>
    <xf numFmtId="164" fontId="6" fillId="4" borderId="0" xfId="1" applyNumberFormat="1" applyFont="1" applyFill="1" applyBorder="1"/>
    <xf numFmtId="164" fontId="6" fillId="4" borderId="8" xfId="1" applyNumberFormat="1" applyFont="1" applyFill="1" applyBorder="1"/>
    <xf numFmtId="0" fontId="1" fillId="0" borderId="0" xfId="1" applyFont="1"/>
    <xf numFmtId="44" fontId="1" fillId="0" borderId="4" xfId="1" applyNumberFormat="1" applyBorder="1" applyAlignment="1">
      <alignment horizontal="center"/>
    </xf>
    <xf numFmtId="44" fontId="1" fillId="0" borderId="5" xfId="1" applyNumberFormat="1" applyFill="1" applyBorder="1" applyAlignment="1">
      <alignment horizontal="center"/>
    </xf>
    <xf numFmtId="44" fontId="1" fillId="0" borderId="6" xfId="1" applyNumberFormat="1" applyFill="1" applyBorder="1" applyAlignment="1">
      <alignment horizontal="center"/>
    </xf>
    <xf numFmtId="44" fontId="1" fillId="0" borderId="4" xfId="1" applyNumberFormat="1" applyFill="1" applyBorder="1" applyAlignment="1">
      <alignment horizontal="center"/>
    </xf>
    <xf numFmtId="44" fontId="1" fillId="0" borderId="0" xfId="1" applyNumberFormat="1" applyFill="1"/>
    <xf numFmtId="44" fontId="1" fillId="0" borderId="0" xfId="2" applyBorder="1"/>
    <xf numFmtId="44" fontId="0" fillId="0" borderId="0" xfId="2" applyFont="1" applyBorder="1" applyAlignment="1">
      <alignment horizontal="center"/>
    </xf>
    <xf numFmtId="164" fontId="1" fillId="0" borderId="0" xfId="1" applyNumberFormat="1" applyBorder="1" applyAlignment="1">
      <alignment horizontal="center"/>
    </xf>
    <xf numFmtId="164" fontId="1" fillId="0" borderId="0" xfId="1" applyNumberFormat="1" applyFill="1" applyBorder="1"/>
    <xf numFmtId="44" fontId="1" fillId="0" borderId="9" xfId="1" applyNumberFormat="1" applyFill="1" applyBorder="1"/>
    <xf numFmtId="44" fontId="1" fillId="0" borderId="7" xfId="1" applyNumberFormat="1" applyFill="1" applyBorder="1"/>
    <xf numFmtId="164" fontId="6" fillId="5" borderId="7" xfId="1" applyNumberFormat="1" applyFont="1" applyFill="1" applyBorder="1"/>
    <xf numFmtId="164" fontId="6" fillId="5" borderId="10" xfId="1" applyNumberFormat="1" applyFont="1" applyFill="1" applyBorder="1"/>
    <xf numFmtId="164" fontId="6" fillId="4" borderId="11" xfId="1" applyNumberFormat="1" applyFont="1" applyFill="1" applyBorder="1"/>
    <xf numFmtId="164" fontId="6" fillId="4" borderId="12" xfId="1" applyNumberFormat="1" applyFont="1" applyFill="1" applyBorder="1"/>
    <xf numFmtId="44" fontId="1" fillId="0" borderId="0" xfId="1" applyNumberFormat="1" applyFont="1" applyAlignment="1">
      <alignment horizontal="center"/>
    </xf>
    <xf numFmtId="164" fontId="1" fillId="0" borderId="7" xfId="1" applyNumberFormat="1" applyFill="1" applyBorder="1" applyAlignment="1">
      <alignment horizontal="right"/>
    </xf>
    <xf numFmtId="164" fontId="6" fillId="4" borderId="13" xfId="1" applyNumberFormat="1" applyFont="1" applyFill="1" applyBorder="1" applyAlignment="1">
      <alignment horizontal="center" vertical="center"/>
    </xf>
    <xf numFmtId="164" fontId="6" fillId="6" borderId="14" xfId="1" applyNumberFormat="1" applyFont="1" applyFill="1" applyBorder="1" applyAlignment="1">
      <alignment horizontal="center" vertical="center"/>
    </xf>
    <xf numFmtId="164" fontId="6" fillId="6" borderId="8" xfId="1" applyNumberFormat="1" applyFont="1" applyFill="1" applyBorder="1" applyAlignment="1">
      <alignment horizontal="center" vertical="center"/>
    </xf>
    <xf numFmtId="164" fontId="1" fillId="0" borderId="0" xfId="1" applyNumberFormat="1" applyAlignment="1">
      <alignment horizontal="center"/>
    </xf>
    <xf numFmtId="7" fontId="1" fillId="0" borderId="0" xfId="1" applyNumberFormat="1" applyFont="1"/>
    <xf numFmtId="164" fontId="1" fillId="0" borderId="4" xfId="1" applyNumberFormat="1" applyBorder="1"/>
    <xf numFmtId="165" fontId="1" fillId="5" borderId="15" xfId="1" applyNumberFormat="1" applyFill="1" applyBorder="1"/>
    <xf numFmtId="164" fontId="1" fillId="6" borderId="16" xfId="1" applyNumberFormat="1" applyFill="1" applyBorder="1"/>
    <xf numFmtId="164" fontId="1" fillId="6" borderId="6" xfId="1" applyNumberFormat="1" applyFill="1" applyBorder="1"/>
    <xf numFmtId="164" fontId="1" fillId="0" borderId="0" xfId="1" applyNumberFormat="1"/>
    <xf numFmtId="165" fontId="1" fillId="0" borderId="0" xfId="1" applyNumberFormat="1" applyFill="1"/>
    <xf numFmtId="164" fontId="1" fillId="0" borderId="0" xfId="1" applyNumberFormat="1" applyFill="1"/>
    <xf numFmtId="44" fontId="7" fillId="0" borderId="0" xfId="1" applyNumberFormat="1" applyFont="1" applyFill="1"/>
    <xf numFmtId="166" fontId="1" fillId="0" borderId="0" xfId="2" applyNumberFormat="1"/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zoomScale="80" workbookViewId="0">
      <selection activeCell="M13" sqref="M13"/>
    </sheetView>
  </sheetViews>
  <sheetFormatPr defaultRowHeight="12.75" x14ac:dyDescent="0.2"/>
  <cols>
    <col min="1" max="1" width="14.7109375" style="7" customWidth="1"/>
    <col min="2" max="2" width="13" style="7" customWidth="1"/>
    <col min="3" max="3" width="13.42578125" style="7" customWidth="1"/>
    <col min="4" max="4" width="13.28515625" style="7" customWidth="1"/>
    <col min="5" max="5" width="1.85546875" style="7" customWidth="1"/>
    <col min="6" max="6" width="13.28515625" style="7" customWidth="1"/>
    <col min="7" max="7" width="13.42578125" style="7" customWidth="1"/>
    <col min="8" max="8" width="13" style="7" customWidth="1"/>
    <col min="9" max="9" width="1.85546875" style="7" customWidth="1"/>
    <col min="10" max="10" width="12.140625" style="7" customWidth="1"/>
    <col min="11" max="11" width="13.7109375" style="7" bestFit="1" customWidth="1"/>
    <col min="12" max="12" width="12.28515625" style="7" customWidth="1"/>
    <col min="13" max="13" width="1.85546875" style="7" customWidth="1"/>
    <col min="14" max="14" width="11.7109375" style="7" customWidth="1"/>
    <col min="15" max="17" width="12.7109375" style="7" customWidth="1"/>
    <col min="18" max="18" width="13.85546875" style="7" customWidth="1"/>
    <col min="19" max="19" width="12.7109375" style="7" customWidth="1"/>
    <col min="20" max="20" width="13" style="7" bestFit="1" customWidth="1"/>
    <col min="21" max="16384" width="9.140625" style="7"/>
  </cols>
  <sheetData>
    <row r="1" spans="1:22" ht="12.75" customHeight="1" x14ac:dyDescent="0.2">
      <c r="A1" s="1"/>
      <c r="B1" s="2" t="s">
        <v>0</v>
      </c>
      <c r="C1" s="2"/>
      <c r="D1" s="2"/>
      <c r="E1" s="3"/>
      <c r="F1" s="2" t="s">
        <v>0</v>
      </c>
      <c r="G1" s="2"/>
      <c r="H1" s="2"/>
      <c r="I1" s="3"/>
      <c r="J1" s="2" t="s">
        <v>0</v>
      </c>
      <c r="K1" s="2"/>
      <c r="L1" s="2"/>
      <c r="M1" s="3"/>
      <c r="N1" s="4" t="s">
        <v>1</v>
      </c>
      <c r="O1" s="5"/>
      <c r="P1" s="5"/>
      <c r="Q1" s="6"/>
      <c r="R1" s="3"/>
      <c r="S1" s="3"/>
    </row>
    <row r="2" spans="1:22" ht="12.75" customHeight="1" thickBot="1" x14ac:dyDescent="0.25">
      <c r="A2" s="1"/>
      <c r="B2" s="2"/>
      <c r="C2" s="2"/>
      <c r="D2" s="2"/>
      <c r="F2" s="2"/>
      <c r="G2" s="2"/>
      <c r="H2" s="2"/>
      <c r="J2" s="2"/>
      <c r="K2" s="2"/>
      <c r="L2" s="2"/>
      <c r="N2" s="8"/>
      <c r="O2" s="9"/>
      <c r="P2" s="9"/>
      <c r="Q2" s="10"/>
    </row>
    <row r="3" spans="1:22" ht="100.5" x14ac:dyDescent="0.25">
      <c r="A3" s="3" t="s">
        <v>2</v>
      </c>
      <c r="B3" s="11" t="s">
        <v>3</v>
      </c>
      <c r="C3" s="12" t="s">
        <v>4</v>
      </c>
      <c r="D3" s="12" t="s">
        <v>5</v>
      </c>
      <c r="E3" s="12"/>
      <c r="F3" s="11" t="s">
        <v>3</v>
      </c>
      <c r="G3" s="12" t="s">
        <v>4</v>
      </c>
      <c r="H3" s="12" t="s">
        <v>5</v>
      </c>
      <c r="I3" s="12"/>
      <c r="J3" s="11" t="s">
        <v>3</v>
      </c>
      <c r="K3" s="12" t="s">
        <v>4</v>
      </c>
      <c r="L3" s="12" t="s">
        <v>5</v>
      </c>
      <c r="M3" s="12"/>
      <c r="N3" s="13"/>
      <c r="O3" s="14" t="s">
        <v>6</v>
      </c>
      <c r="P3" s="15" t="s">
        <v>4</v>
      </c>
      <c r="Q3" s="16" t="s">
        <v>5</v>
      </c>
      <c r="S3" s="12" t="s">
        <v>2</v>
      </c>
    </row>
    <row r="4" spans="1:22" x14ac:dyDescent="0.2">
      <c r="A4" s="3"/>
      <c r="B4" s="11"/>
      <c r="C4" s="12"/>
      <c r="D4" s="12"/>
      <c r="E4" s="12"/>
      <c r="F4" s="11"/>
      <c r="G4" s="12"/>
      <c r="H4" s="12"/>
      <c r="I4" s="12"/>
      <c r="J4" s="11"/>
      <c r="K4" s="12"/>
      <c r="L4" s="12"/>
      <c r="M4" s="12"/>
      <c r="N4" s="17"/>
      <c r="O4" s="18"/>
      <c r="P4" s="18"/>
      <c r="Q4" s="19"/>
      <c r="S4" s="12"/>
    </row>
    <row r="5" spans="1:22" ht="15.75" x14ac:dyDescent="0.25">
      <c r="A5" s="3"/>
      <c r="B5" s="20" t="s">
        <v>7</v>
      </c>
      <c r="C5" s="20"/>
      <c r="D5" s="20"/>
      <c r="E5" s="21"/>
      <c r="F5" s="20" t="s">
        <v>8</v>
      </c>
      <c r="G5" s="20"/>
      <c r="H5" s="20"/>
      <c r="I5" s="21"/>
      <c r="J5" s="20" t="s">
        <v>9</v>
      </c>
      <c r="K5" s="20"/>
      <c r="L5" s="20"/>
      <c r="M5" s="21"/>
      <c r="N5" s="22"/>
      <c r="O5" s="23"/>
      <c r="P5" s="23"/>
      <c r="Q5" s="24" t="s">
        <v>2</v>
      </c>
      <c r="S5" s="25" t="s">
        <v>2</v>
      </c>
      <c r="T5" s="26"/>
      <c r="U5" s="26"/>
    </row>
    <row r="6" spans="1:22" ht="13.5" thickBot="1" x14ac:dyDescent="0.25">
      <c r="B6" s="27" t="s">
        <v>10</v>
      </c>
      <c r="C6" s="28"/>
      <c r="D6" s="28"/>
      <c r="E6" s="29"/>
      <c r="F6" s="27" t="s">
        <v>11</v>
      </c>
      <c r="G6" s="28"/>
      <c r="H6" s="28"/>
      <c r="I6" s="29"/>
      <c r="J6" s="27" t="s">
        <v>12</v>
      </c>
      <c r="K6" s="28"/>
      <c r="L6" s="28"/>
      <c r="M6" s="29"/>
      <c r="N6" s="30"/>
      <c r="O6" s="31"/>
      <c r="P6" s="31"/>
      <c r="Q6" s="32"/>
      <c r="T6" s="33"/>
      <c r="U6" s="34"/>
    </row>
    <row r="7" spans="1:22" x14ac:dyDescent="0.2">
      <c r="A7" s="7" t="s">
        <v>13</v>
      </c>
      <c r="B7" s="35">
        <v>9900.9699999999993</v>
      </c>
      <c r="C7" s="36">
        <v>9900.9699999999993</v>
      </c>
      <c r="D7" s="37">
        <f>1683.5+2159.5</f>
        <v>3843</v>
      </c>
      <c r="E7" s="38"/>
      <c r="F7" s="39">
        <v>14549.17</v>
      </c>
      <c r="G7" s="36">
        <v>14549.17</v>
      </c>
      <c r="H7" s="37">
        <v>7262.5</v>
      </c>
      <c r="I7" s="38"/>
      <c r="J7" s="39">
        <v>6756.41</v>
      </c>
      <c r="K7" s="40">
        <v>6756.41</v>
      </c>
      <c r="L7" s="37">
        <v>2642.5</v>
      </c>
      <c r="M7" s="38"/>
      <c r="N7" s="41" t="s">
        <v>13</v>
      </c>
      <c r="O7" s="42">
        <f>B7+F7+J7</f>
        <v>31206.55</v>
      </c>
      <c r="P7" s="43">
        <f>C7+G7+K7</f>
        <v>31206.55</v>
      </c>
      <c r="Q7" s="44">
        <f>D7+H7+L7</f>
        <v>13748</v>
      </c>
      <c r="S7" s="45"/>
      <c r="T7" s="46"/>
      <c r="U7" s="47"/>
      <c r="V7" s="48"/>
    </row>
    <row r="8" spans="1:22" x14ac:dyDescent="0.2">
      <c r="A8" s="7" t="s">
        <v>14</v>
      </c>
      <c r="B8" s="49">
        <v>9900.9699999999993</v>
      </c>
      <c r="C8" s="50">
        <v>9900.9699999999993</v>
      </c>
      <c r="D8" s="51">
        <f>1379*3.5</f>
        <v>4826.5</v>
      </c>
      <c r="E8" s="38"/>
      <c r="F8" s="52">
        <v>14549.17</v>
      </c>
      <c r="G8" s="50">
        <v>14549.17</v>
      </c>
      <c r="H8" s="51">
        <f>2385*3.5</f>
        <v>8347.5</v>
      </c>
      <c r="I8" s="38"/>
      <c r="J8" s="52">
        <v>6756.41</v>
      </c>
      <c r="K8" s="53">
        <v>6756.41</v>
      </c>
      <c r="L8" s="51">
        <f>3342.5</f>
        <v>3342.5</v>
      </c>
      <c r="M8" s="38"/>
      <c r="N8" s="41" t="s">
        <v>14</v>
      </c>
      <c r="O8" s="54">
        <f t="shared" ref="O8:Q18" si="0">B8+F8+J8</f>
        <v>31206.55</v>
      </c>
      <c r="P8" s="55">
        <f t="shared" si="0"/>
        <v>31206.55</v>
      </c>
      <c r="Q8" s="56">
        <f t="shared" si="0"/>
        <v>16516.5</v>
      </c>
      <c r="S8" s="45"/>
      <c r="T8" s="46"/>
      <c r="U8" s="47"/>
      <c r="V8" s="48"/>
    </row>
    <row r="9" spans="1:22" x14ac:dyDescent="0.2">
      <c r="A9" s="7" t="s">
        <v>15</v>
      </c>
      <c r="B9" s="52">
        <v>9900.9699999999993</v>
      </c>
      <c r="C9" s="50">
        <v>9900.9699999999993</v>
      </c>
      <c r="D9" s="51">
        <f>1774*3.5</f>
        <v>6209</v>
      </c>
      <c r="E9" s="38"/>
      <c r="F9" s="52">
        <v>14549.17</v>
      </c>
      <c r="G9" s="50">
        <v>14549.17</v>
      </c>
      <c r="H9" s="51">
        <v>8970.5</v>
      </c>
      <c r="I9" s="38"/>
      <c r="J9" s="52">
        <v>6756.41</v>
      </c>
      <c r="K9" s="53">
        <v>6756.41</v>
      </c>
      <c r="L9" s="51">
        <f>3108</f>
        <v>3108</v>
      </c>
      <c r="M9" s="38"/>
      <c r="N9" s="41" t="s">
        <v>15</v>
      </c>
      <c r="O9" s="54">
        <f t="shared" si="0"/>
        <v>31206.55</v>
      </c>
      <c r="P9" s="55">
        <f t="shared" si="0"/>
        <v>31206.55</v>
      </c>
      <c r="Q9" s="56">
        <f t="shared" si="0"/>
        <v>18287.5</v>
      </c>
      <c r="S9" s="45"/>
      <c r="T9" s="46"/>
      <c r="U9" s="47"/>
      <c r="V9" s="48"/>
    </row>
    <row r="10" spans="1:22" x14ac:dyDescent="0.2">
      <c r="A10" s="7" t="s">
        <v>16</v>
      </c>
      <c r="B10" s="52">
        <v>9900.9699999999993</v>
      </c>
      <c r="C10" s="50">
        <v>9900.9699999999993</v>
      </c>
      <c r="D10" s="51">
        <f>3811.5+2817.5</f>
        <v>6629</v>
      </c>
      <c r="E10" s="38"/>
      <c r="F10" s="52">
        <v>14549.17</v>
      </c>
      <c r="G10" s="50">
        <v>14549.17</v>
      </c>
      <c r="H10" s="51">
        <v>9355.5</v>
      </c>
      <c r="I10" s="38"/>
      <c r="J10" s="52">
        <v>6756.41</v>
      </c>
      <c r="K10" s="53">
        <v>6756.41</v>
      </c>
      <c r="L10" s="51">
        <v>3342.5</v>
      </c>
      <c r="M10" s="38"/>
      <c r="N10" s="41" t="s">
        <v>16</v>
      </c>
      <c r="O10" s="54">
        <f t="shared" si="0"/>
        <v>31206.55</v>
      </c>
      <c r="P10" s="55">
        <f t="shared" si="0"/>
        <v>31206.55</v>
      </c>
      <c r="Q10" s="56">
        <f t="shared" si="0"/>
        <v>19327</v>
      </c>
      <c r="S10" s="45"/>
      <c r="T10" s="46"/>
      <c r="U10" s="47"/>
      <c r="V10" s="48"/>
    </row>
    <row r="11" spans="1:22" x14ac:dyDescent="0.2">
      <c r="A11" s="57" t="s">
        <v>17</v>
      </c>
      <c r="B11" s="52">
        <v>9900.9699999999993</v>
      </c>
      <c r="C11" s="50">
        <f>9900.97+441.18</f>
        <v>10342.15</v>
      </c>
      <c r="D11" s="51">
        <f>3409+3790.5</f>
        <v>7199.5</v>
      </c>
      <c r="E11" s="38"/>
      <c r="F11" s="52">
        <v>14549.17</v>
      </c>
      <c r="G11" s="50">
        <v>17631.689999999999</v>
      </c>
      <c r="H11" s="51">
        <v>11273.5</v>
      </c>
      <c r="I11" s="38"/>
      <c r="J11" s="52">
        <v>6756.41</v>
      </c>
      <c r="K11" s="53">
        <v>7079.23</v>
      </c>
      <c r="L11" s="51">
        <f>4130</f>
        <v>4130</v>
      </c>
      <c r="M11" s="38"/>
      <c r="N11" s="41" t="s">
        <v>17</v>
      </c>
      <c r="O11" s="54">
        <f t="shared" si="0"/>
        <v>31206.55</v>
      </c>
      <c r="P11" s="55">
        <f t="shared" si="0"/>
        <v>35053.069999999992</v>
      </c>
      <c r="Q11" s="56">
        <f t="shared" si="0"/>
        <v>22603</v>
      </c>
      <c r="S11" s="45"/>
      <c r="T11" s="46"/>
      <c r="U11" s="47"/>
      <c r="V11" s="48"/>
    </row>
    <row r="12" spans="1:22" ht="13.5" thickBot="1" x14ac:dyDescent="0.25">
      <c r="A12" s="7" t="s">
        <v>18</v>
      </c>
      <c r="B12" s="58">
        <v>9900.9699999999993</v>
      </c>
      <c r="C12" s="59">
        <f>13028.64</f>
        <v>13028.64</v>
      </c>
      <c r="D12" s="60">
        <f>4130+4896.5</f>
        <v>9026.5</v>
      </c>
      <c r="E12" s="38"/>
      <c r="F12" s="61">
        <v>14549.17</v>
      </c>
      <c r="G12" s="59">
        <f>21202.19</f>
        <v>21202.19</v>
      </c>
      <c r="H12" s="60">
        <f>13258</f>
        <v>13258</v>
      </c>
      <c r="I12" s="38"/>
      <c r="J12" s="61">
        <v>6756.41</v>
      </c>
      <c r="K12" s="59">
        <v>7324.17</v>
      </c>
      <c r="L12" s="60">
        <v>4252.5</v>
      </c>
      <c r="M12" s="38"/>
      <c r="N12" s="41" t="s">
        <v>18</v>
      </c>
      <c r="O12" s="54">
        <f t="shared" si="0"/>
        <v>31206.55</v>
      </c>
      <c r="P12" s="55">
        <f>C12+G12+K12</f>
        <v>41555</v>
      </c>
      <c r="Q12" s="56">
        <f t="shared" si="0"/>
        <v>26537</v>
      </c>
      <c r="S12" s="45"/>
      <c r="T12" s="46"/>
      <c r="U12" s="47"/>
      <c r="V12" s="48"/>
    </row>
    <row r="13" spans="1:22" x14ac:dyDescent="0.2">
      <c r="A13" s="7" t="s">
        <v>19</v>
      </c>
      <c r="B13" s="49">
        <v>9601.75</v>
      </c>
      <c r="C13" s="50">
        <f>9601.75+7343.6</f>
        <v>16945.349999999999</v>
      </c>
      <c r="D13" s="51">
        <f>4952.5+6849.5</f>
        <v>11802</v>
      </c>
      <c r="E13" s="38"/>
      <c r="F13" s="52">
        <v>14549.17</v>
      </c>
      <c r="G13" s="50">
        <v>23789.22</v>
      </c>
      <c r="H13" s="51">
        <v>14994</v>
      </c>
      <c r="I13" s="38"/>
      <c r="J13" s="52">
        <v>6756.41</v>
      </c>
      <c r="K13" s="53">
        <v>8328.6299999999992</v>
      </c>
      <c r="L13" s="51">
        <v>5008.5</v>
      </c>
      <c r="M13" s="38"/>
      <c r="N13" s="41" t="s">
        <v>19</v>
      </c>
      <c r="O13" s="54">
        <f t="shared" si="0"/>
        <v>30907.329999999998</v>
      </c>
      <c r="P13" s="55">
        <f>C13+G13+K13</f>
        <v>49063.199999999997</v>
      </c>
      <c r="Q13" s="56">
        <f t="shared" si="0"/>
        <v>31804.5</v>
      </c>
      <c r="S13" s="45"/>
      <c r="T13" s="62"/>
      <c r="U13" s="47"/>
      <c r="V13" s="48"/>
    </row>
    <row r="14" spans="1:22" ht="15" x14ac:dyDescent="0.25">
      <c r="A14" s="7" t="s">
        <v>20</v>
      </c>
      <c r="B14" s="49"/>
      <c r="C14" s="50"/>
      <c r="D14" s="51"/>
      <c r="E14" s="38"/>
      <c r="F14" s="52"/>
      <c r="G14" s="50"/>
      <c r="H14" s="51"/>
      <c r="I14" s="38"/>
      <c r="J14" s="52"/>
      <c r="K14" s="50"/>
      <c r="L14" s="51"/>
      <c r="M14" s="38"/>
      <c r="N14" s="41" t="s">
        <v>20</v>
      </c>
      <c r="O14" s="54">
        <f t="shared" si="0"/>
        <v>0</v>
      </c>
      <c r="P14" s="55">
        <f t="shared" si="0"/>
        <v>0</v>
      </c>
      <c r="Q14" s="56">
        <f t="shared" si="0"/>
        <v>0</v>
      </c>
      <c r="R14" s="63"/>
      <c r="S14" s="64"/>
      <c r="T14" s="38"/>
      <c r="U14" s="26"/>
      <c r="V14" s="48"/>
    </row>
    <row r="15" spans="1:22" x14ac:dyDescent="0.2">
      <c r="A15" s="7" t="s">
        <v>21</v>
      </c>
      <c r="B15" s="49"/>
      <c r="C15" s="50"/>
      <c r="D15" s="51"/>
      <c r="E15" s="38"/>
      <c r="F15" s="52"/>
      <c r="G15" s="50"/>
      <c r="H15" s="51"/>
      <c r="I15" s="38"/>
      <c r="J15" s="52"/>
      <c r="K15" s="50"/>
      <c r="L15" s="51"/>
      <c r="M15" s="38"/>
      <c r="N15" s="41" t="s">
        <v>21</v>
      </c>
      <c r="O15" s="54">
        <f t="shared" si="0"/>
        <v>0</v>
      </c>
      <c r="P15" s="55">
        <f>C15+G15+K15</f>
        <v>0</v>
      </c>
      <c r="Q15" s="56">
        <f t="shared" si="0"/>
        <v>0</v>
      </c>
      <c r="R15" s="63"/>
      <c r="S15" s="65"/>
      <c r="T15" s="47"/>
      <c r="U15" s="26"/>
      <c r="V15" s="48"/>
    </row>
    <row r="16" spans="1:22" x14ac:dyDescent="0.2">
      <c r="A16" s="7" t="s">
        <v>22</v>
      </c>
      <c r="B16" s="49"/>
      <c r="C16" s="50"/>
      <c r="D16" s="51"/>
      <c r="E16" s="38"/>
      <c r="F16" s="52"/>
      <c r="G16" s="50"/>
      <c r="H16" s="51"/>
      <c r="I16" s="38"/>
      <c r="J16" s="52"/>
      <c r="K16" s="50"/>
      <c r="L16" s="51"/>
      <c r="M16" s="38"/>
      <c r="N16" s="41" t="s">
        <v>22</v>
      </c>
      <c r="O16" s="54">
        <f t="shared" si="0"/>
        <v>0</v>
      </c>
      <c r="P16" s="55">
        <f t="shared" si="0"/>
        <v>0</v>
      </c>
      <c r="Q16" s="56">
        <f t="shared" si="0"/>
        <v>0</v>
      </c>
      <c r="R16" s="63"/>
      <c r="S16" s="65"/>
      <c r="T16" s="26"/>
      <c r="U16" s="26"/>
      <c r="V16" s="48"/>
    </row>
    <row r="17" spans="1:22" x14ac:dyDescent="0.2">
      <c r="A17" s="7" t="s">
        <v>23</v>
      </c>
      <c r="B17" s="49"/>
      <c r="C17" s="50"/>
      <c r="D17" s="51"/>
      <c r="E17" s="38"/>
      <c r="F17" s="52"/>
      <c r="G17" s="50"/>
      <c r="H17" s="51"/>
      <c r="I17" s="38"/>
      <c r="J17" s="52"/>
      <c r="K17" s="50"/>
      <c r="L17" s="51"/>
      <c r="M17" s="38"/>
      <c r="N17" s="41" t="s">
        <v>23</v>
      </c>
      <c r="O17" s="54">
        <f t="shared" si="0"/>
        <v>0</v>
      </c>
      <c r="P17" s="55">
        <f t="shared" si="0"/>
        <v>0</v>
      </c>
      <c r="Q17" s="56">
        <f t="shared" si="0"/>
        <v>0</v>
      </c>
      <c r="R17" s="63"/>
      <c r="S17" s="65" t="s">
        <v>2</v>
      </c>
      <c r="T17" s="66"/>
      <c r="U17" s="26"/>
      <c r="V17" s="48"/>
    </row>
    <row r="18" spans="1:22" ht="13.5" thickBot="1" x14ac:dyDescent="0.25">
      <c r="A18" s="7" t="s">
        <v>24</v>
      </c>
      <c r="B18" s="61"/>
      <c r="C18" s="59"/>
      <c r="D18" s="60"/>
      <c r="E18" s="67"/>
      <c r="F18" s="61"/>
      <c r="G18" s="59"/>
      <c r="H18" s="60"/>
      <c r="I18" s="67"/>
      <c r="J18" s="61"/>
      <c r="K18" s="59"/>
      <c r="L18" s="60"/>
      <c r="M18" s="68"/>
      <c r="N18" s="41" t="s">
        <v>24</v>
      </c>
      <c r="O18" s="69">
        <f t="shared" si="0"/>
        <v>0</v>
      </c>
      <c r="P18" s="55">
        <f>C18+G18+K18</f>
        <v>0</v>
      </c>
      <c r="Q18" s="56">
        <f t="shared" si="0"/>
        <v>0</v>
      </c>
      <c r="R18" s="63"/>
      <c r="S18" s="65" t="s">
        <v>2</v>
      </c>
      <c r="T18" s="66"/>
      <c r="U18" s="26"/>
    </row>
    <row r="19" spans="1:22" x14ac:dyDescent="0.2">
      <c r="B19" s="50"/>
      <c r="C19" s="50"/>
      <c r="D19" s="50"/>
      <c r="E19" s="38"/>
      <c r="F19" s="50"/>
      <c r="G19" s="50"/>
      <c r="H19" s="50"/>
      <c r="I19" s="38"/>
      <c r="J19" s="50"/>
      <c r="K19" s="50"/>
      <c r="L19" s="50"/>
      <c r="M19" s="38"/>
      <c r="N19" s="41"/>
      <c r="O19" s="70"/>
      <c r="P19" s="71"/>
      <c r="Q19" s="72"/>
      <c r="R19" s="63"/>
      <c r="S19" s="65"/>
      <c r="T19" s="66"/>
      <c r="U19" s="26"/>
    </row>
    <row r="20" spans="1:22" x14ac:dyDescent="0.2">
      <c r="A20" s="57" t="s">
        <v>25</v>
      </c>
      <c r="B20" s="73">
        <f>SUM(B7:B18)</f>
        <v>69007.570000000007</v>
      </c>
      <c r="C20" s="73">
        <f>SUM(C7:C18)</f>
        <v>79920.01999999999</v>
      </c>
      <c r="D20" s="73">
        <f t="shared" ref="D20:L20" si="1">SUM(D7:D18)</f>
        <v>49535.5</v>
      </c>
      <c r="E20" s="73"/>
      <c r="F20" s="73">
        <f t="shared" si="1"/>
        <v>101844.19</v>
      </c>
      <c r="G20" s="73">
        <f t="shared" si="1"/>
        <v>120819.78</v>
      </c>
      <c r="H20" s="73">
        <f t="shared" si="1"/>
        <v>73461.5</v>
      </c>
      <c r="I20" s="73"/>
      <c r="J20" s="73">
        <f>SUM(J7:J18)</f>
        <v>47294.87000000001</v>
      </c>
      <c r="K20" s="73">
        <f t="shared" si="1"/>
        <v>49757.669999999991</v>
      </c>
      <c r="L20" s="73">
        <f t="shared" si="1"/>
        <v>25826.5</v>
      </c>
      <c r="M20" s="45"/>
      <c r="N20" s="74"/>
      <c r="O20" s="75">
        <f>SUM(O7:O18)</f>
        <v>218146.62999999998</v>
      </c>
      <c r="P20" s="76">
        <f>SUM(P7:P18)</f>
        <v>250497.46999999997</v>
      </c>
      <c r="Q20" s="77">
        <f>SUM(Q7:Q18)</f>
        <v>148823.5</v>
      </c>
      <c r="R20" s="45"/>
      <c r="S20" s="78"/>
      <c r="T20" s="66"/>
      <c r="U20" s="26"/>
    </row>
    <row r="21" spans="1:22" ht="13.5" thickBot="1" x14ac:dyDescent="0.25">
      <c r="M21" s="79"/>
      <c r="N21" s="80"/>
      <c r="O21" s="81"/>
      <c r="P21" s="82"/>
      <c r="Q21" s="83"/>
      <c r="S21" s="78" t="s">
        <v>2</v>
      </c>
      <c r="T21" s="38"/>
      <c r="U21" s="26"/>
    </row>
    <row r="22" spans="1:22" x14ac:dyDescent="0.2">
      <c r="B22" s="84"/>
      <c r="C22" s="85"/>
      <c r="D22" s="86"/>
      <c r="E22" s="84"/>
      <c r="F22" s="84"/>
      <c r="G22" s="87"/>
      <c r="H22" s="86"/>
      <c r="I22" s="86"/>
      <c r="J22" s="86"/>
      <c r="K22" s="85"/>
      <c r="L22" s="86"/>
      <c r="M22" s="84"/>
      <c r="S22" s="84"/>
      <c r="T22" s="66"/>
      <c r="U22" s="26"/>
    </row>
    <row r="23" spans="1:22" x14ac:dyDescent="0.2">
      <c r="C23" s="86"/>
      <c r="D23" s="48"/>
      <c r="T23" s="26"/>
      <c r="U23" s="26"/>
    </row>
    <row r="24" spans="1:22" x14ac:dyDescent="0.2">
      <c r="C24" s="85"/>
      <c r="G24" s="88"/>
    </row>
    <row r="25" spans="1:22" x14ac:dyDescent="0.2">
      <c r="A25" s="57" t="s">
        <v>26</v>
      </c>
    </row>
    <row r="26" spans="1:22" x14ac:dyDescent="0.2">
      <c r="A26" s="57" t="s">
        <v>27</v>
      </c>
    </row>
    <row r="27" spans="1:22" x14ac:dyDescent="0.2">
      <c r="A27" s="57" t="s">
        <v>28</v>
      </c>
    </row>
    <row r="28" spans="1:22" x14ac:dyDescent="0.2">
      <c r="A28" s="57" t="s">
        <v>29</v>
      </c>
    </row>
    <row r="29" spans="1:22" x14ac:dyDescent="0.2">
      <c r="A29" s="57" t="s">
        <v>30</v>
      </c>
    </row>
    <row r="30" spans="1:22" x14ac:dyDescent="0.2">
      <c r="A30" s="57" t="s">
        <v>31</v>
      </c>
    </row>
    <row r="31" spans="1:22" x14ac:dyDescent="0.2">
      <c r="A31" s="57" t="s">
        <v>32</v>
      </c>
    </row>
    <row r="36" spans="3:3" x14ac:dyDescent="0.2">
      <c r="C36" s="50"/>
    </row>
  </sheetData>
  <mergeCells count="11">
    <mergeCell ref="B6:D6"/>
    <mergeCell ref="F6:H6"/>
    <mergeCell ref="J6:L6"/>
    <mergeCell ref="A1:A2"/>
    <mergeCell ref="B1:D2"/>
    <mergeCell ref="F1:H2"/>
    <mergeCell ref="J1:L2"/>
    <mergeCell ref="N1:Q2"/>
    <mergeCell ref="B5:D5"/>
    <mergeCell ref="F5:H5"/>
    <mergeCell ref="J5:L5"/>
  </mergeCells>
  <printOptions horizontalCentered="1"/>
  <pageMargins left="0.16" right="0.16" top="0.89" bottom="0.28000000000000003" header="0.36" footer="0.16"/>
  <pageSetup scale="67" orientation="landscape" r:id="rId1"/>
  <headerFooter alignWithMargins="0">
    <oddHeader>&amp;C&amp;"Arial,Bold"&amp;12ERAA 
2019 Car Rental Revenue Report</oddHeader>
    <oddFooter>&amp;L&amp;D   &amp;T&amp;CPrepared by:  James Pacansky - CFO&amp;R&amp;8&amp;Z&amp;F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Pacansky</dc:creator>
  <cp:lastModifiedBy>James Pacansky</cp:lastModifiedBy>
  <dcterms:created xsi:type="dcterms:W3CDTF">2019-08-16T15:38:53Z</dcterms:created>
  <dcterms:modified xsi:type="dcterms:W3CDTF">2019-08-16T15:39:13Z</dcterms:modified>
</cp:coreProperties>
</file>