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y Documents\ERAA\Financial Statements\2020\"/>
    </mc:Choice>
  </mc:AlternateContent>
  <bookViews>
    <workbookView xWindow="0" yWindow="0" windowWidth="28800" windowHeight="12000"/>
  </bookViews>
  <sheets>
    <sheet name="Stats 20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_xlnm.Print_Area" localSheetId="0">'Stats 20'!$A$1:$P$43</definedName>
    <definedName name="_xlnm.Print_Tit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L43" i="1"/>
  <c r="K43" i="1"/>
  <c r="J43" i="1"/>
  <c r="I43" i="1"/>
  <c r="H43" i="1"/>
  <c r="G43" i="1"/>
  <c r="F43" i="1"/>
  <c r="E43" i="1"/>
  <c r="D43" i="1"/>
  <c r="C43" i="1"/>
  <c r="B43" i="1"/>
  <c r="N43" i="1" s="1"/>
  <c r="N42" i="1"/>
  <c r="B40" i="1"/>
  <c r="N40" i="1" s="1"/>
  <c r="N38" i="1"/>
  <c r="N36" i="1"/>
  <c r="Q32" i="1"/>
  <c r="M32" i="1"/>
  <c r="L32" i="1"/>
  <c r="K32" i="1"/>
  <c r="J32" i="1"/>
  <c r="I32" i="1"/>
  <c r="H32" i="1"/>
  <c r="G32" i="1"/>
  <c r="F32" i="1"/>
  <c r="E32" i="1"/>
  <c r="D32" i="1"/>
  <c r="C32" i="1"/>
  <c r="Q31" i="1"/>
  <c r="N31" i="1"/>
  <c r="Q30" i="1"/>
  <c r="B30" i="1"/>
  <c r="B32" i="1" s="1"/>
  <c r="Q29" i="1"/>
  <c r="N29" i="1"/>
  <c r="Q28" i="1"/>
  <c r="N28" i="1"/>
  <c r="M25" i="1"/>
  <c r="L25" i="1"/>
  <c r="K25" i="1"/>
  <c r="J25" i="1"/>
  <c r="I25" i="1"/>
  <c r="H25" i="1"/>
  <c r="G25" i="1"/>
  <c r="F25" i="1"/>
  <c r="E25" i="1"/>
  <c r="D25" i="1"/>
  <c r="C25" i="1"/>
  <c r="B24" i="1"/>
  <c r="B25" i="1" s="1"/>
  <c r="N25" i="1" s="1"/>
  <c r="M21" i="1"/>
  <c r="L21" i="1"/>
  <c r="K21" i="1"/>
  <c r="J21" i="1"/>
  <c r="I21" i="1"/>
  <c r="H21" i="1"/>
  <c r="G21" i="1"/>
  <c r="F21" i="1"/>
  <c r="E21" i="1"/>
  <c r="D21" i="1"/>
  <c r="N21" i="1" s="1"/>
  <c r="C21" i="1"/>
  <c r="B21" i="1"/>
  <c r="N20" i="1"/>
  <c r="M17" i="1"/>
  <c r="L17" i="1"/>
  <c r="K17" i="1"/>
  <c r="J17" i="1"/>
  <c r="I17" i="1"/>
  <c r="H17" i="1"/>
  <c r="G17" i="1"/>
  <c r="F17" i="1"/>
  <c r="E17" i="1"/>
  <c r="D17" i="1"/>
  <c r="C17" i="1"/>
  <c r="Q16" i="1"/>
  <c r="N16" i="1"/>
  <c r="B16" i="1"/>
  <c r="B17" i="1" s="1"/>
  <c r="Q15" i="1"/>
  <c r="N15" i="1"/>
  <c r="A15" i="1"/>
  <c r="Q14" i="1"/>
  <c r="Q17" i="1" s="1"/>
  <c r="N14" i="1"/>
  <c r="M11" i="1"/>
  <c r="L11" i="1"/>
  <c r="K11" i="1"/>
  <c r="J11" i="1"/>
  <c r="I11" i="1"/>
  <c r="H11" i="1"/>
  <c r="G11" i="1"/>
  <c r="F11" i="1"/>
  <c r="E11" i="1"/>
  <c r="D11" i="1"/>
  <c r="C11" i="1"/>
  <c r="Q10" i="1"/>
  <c r="B10" i="1"/>
  <c r="N10" i="1" s="1"/>
  <c r="Q9" i="1"/>
  <c r="N9" i="1"/>
  <c r="Q8" i="1"/>
  <c r="Q11" i="1" s="1"/>
  <c r="N8" i="1"/>
  <c r="N32" i="1" l="1"/>
  <c r="R32" i="1"/>
  <c r="P10" i="1"/>
  <c r="N17" i="1"/>
  <c r="P14" i="1" s="1"/>
  <c r="R17" i="1"/>
  <c r="O15" i="1"/>
  <c r="N24" i="1"/>
  <c r="B11" i="1"/>
  <c r="R11" i="1" s="1"/>
  <c r="N11" i="1"/>
  <c r="O16" i="1"/>
  <c r="N30" i="1"/>
  <c r="P9" i="1" l="1"/>
  <c r="O9" i="1"/>
  <c r="O8" i="1"/>
  <c r="O11" i="1" s="1"/>
  <c r="P15" i="1"/>
  <c r="P17" i="1" s="1"/>
  <c r="O10" i="1"/>
  <c r="P8" i="1"/>
  <c r="P16" i="1"/>
  <c r="O14" i="1"/>
  <c r="O17" i="1" s="1"/>
  <c r="P11" i="1" l="1"/>
</calcChain>
</file>

<file path=xl/comments1.xml><?xml version="1.0" encoding="utf-8"?>
<comments xmlns="http://schemas.openxmlformats.org/spreadsheetml/2006/main">
  <authors>
    <author>Don Tanner</author>
    <author>Erie Municipal Airport Authority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0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3" authorId="0" shape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7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8" authorId="1" shapeId="0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0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</commentList>
</comments>
</file>

<file path=xl/sharedStrings.xml><?xml version="1.0" encoding="utf-8"?>
<sst xmlns="http://schemas.openxmlformats.org/spreadsheetml/2006/main" count="57" uniqueCount="45">
  <si>
    <t>Airport Traffic Statistics Report</t>
  </si>
  <si>
    <t>Erie Regional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</si>
  <si>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</si>
  <si>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</si>
  <si>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</si>
  <si>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</si>
  <si>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</si>
  <si>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</si>
  <si>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</si>
  <si>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</si>
  <si>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</si>
  <si>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</si>
  <si>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</si>
  <si>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</si>
  <si>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</si>
  <si>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</si>
  <si>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</si>
  <si>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</si>
  <si>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</si>
  <si>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</si>
  <si>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</si>
  <si>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</si>
  <si>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Delta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</si>
  <si>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</si>
  <si>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</si>
  <si>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</si>
  <si>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</si>
  <si>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</si>
  <si>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</si>
  <si>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Air Carrier/Comm/Taxi</t>
  </si>
  <si>
    <t>AC+AT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</si>
  <si>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</si>
  <si>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</si>
  <si>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</si>
  <si>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</si>
  <si>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</si>
  <si>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</si>
  <si>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</si>
  <si>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</si>
  <si>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</si>
  <si>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SkyWest</t>
  </si>
  <si>
    <t>CRJ &amp;/or ERJ</t>
  </si>
  <si>
    <t>CRJ 100/200</t>
  </si>
  <si>
    <t>Cargo</t>
  </si>
  <si>
    <t>Mountain Air 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</si>
</sst>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2" applyNumberFormat="1"/>
    <xf numFmtId="165" fontId="0" fillId="0" borderId="0" xfId="1" applyNumberFormat="1" applyFont="1"/>
    <xf numFmtId="10" fontId="0" fillId="0" borderId="0" xfId="2" applyNumberFormat="1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2" applyNumberFormat="1" applyBorder="1"/>
    <xf numFmtId="164" fontId="0" fillId="0" borderId="0" xfId="0" applyNumberFormat="1"/>
    <xf numFmtId="164" fontId="0" fillId="0" borderId="2" xfId="0" applyNumberFormat="1" applyBorder="1"/>
    <xf numFmtId="165" fontId="0" fillId="0" borderId="2" xfId="1" applyNumberFormat="1" applyFont="1" applyBorder="1"/>
    <xf numFmtId="43" fontId="0" fillId="0" borderId="0" xfId="1" applyFont="1"/>
    <xf numFmtId="43" fontId="0" fillId="0" borderId="0" xfId="0" applyNumberFormat="1"/>
    <xf numFmtId="0" fontId="0" fillId="0" borderId="1" xfId="0" applyBorder="1"/>
    <xf numFmtId="3" fontId="4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4" fillId="0" borderId="0" xfId="0" applyFont="1" applyFill="1"/>
    <xf numFmtId="165" fontId="0" fillId="0" borderId="0" xfId="1" applyNumberFormat="1" applyFont="1" applyFill="1"/>
    <xf numFmtId="165" fontId="4" fillId="2" borderId="0" xfId="1" applyNumberFormat="1" applyFont="1" applyFill="1"/>
    <xf numFmtId="165" fontId="5" fillId="2" borderId="0" xfId="1" applyNumberFormat="1" applyFont="1" applyFill="1"/>
    <xf numFmtId="0" fontId="3" fillId="2" borderId="0" xfId="0" quotePrefix="1" applyFont="1" applyFill="1" applyAlignment="1">
      <alignment horizontal="left"/>
    </xf>
    <xf numFmtId="165" fontId="0" fillId="0" borderId="1" xfId="1" applyNumberFormat="1" applyFont="1" applyFill="1" applyBorder="1"/>
    <xf numFmtId="165" fontId="0" fillId="0" borderId="1" xfId="1" applyNumberFormat="1" applyFont="1" applyBorder="1"/>
    <xf numFmtId="10" fontId="0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RAA/Financial%20Statements/Air%20Traffic%20Statistics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 07-19"/>
      <sheetName val="Fuel Flowage"/>
      <sheetName val="Load Factor"/>
      <sheetName val="Landings 14-20"/>
      <sheetName val="Stats 20"/>
      <sheetName val="Stats 19"/>
      <sheetName val="Stats 18"/>
      <sheetName val="Stats 17"/>
      <sheetName val="Stats 16"/>
      <sheetName val="Stats 15"/>
      <sheetName val="Stats 14"/>
      <sheetName val="Stats 2015 Budg thru Aug"/>
      <sheetName val="Stats 13"/>
      <sheetName val="2014 Budg w Sep"/>
      <sheetName val="2014 Budg wo Sep"/>
      <sheetName val="2013 Budget"/>
      <sheetName val="2012 Budget"/>
      <sheetName val="Stats 12"/>
      <sheetName val="Stats 11"/>
      <sheetName val="Stats 10"/>
      <sheetName val="Stats 09"/>
      <sheetName val="Stats 08"/>
      <sheetName val="Stats 07"/>
      <sheetName val="Historical EPAX S&amp;P"/>
      <sheetName val="Airlin EPAX Mrkt Shar S&amp;P 05-07"/>
      <sheetName val="Airlin EPAX Mrkt Shar S&amp;P 04-06"/>
      <sheetName val="Sheet1"/>
    </sheetNames>
    <sheetDataSet>
      <sheetData sheetId="0"/>
      <sheetData sheetId="1"/>
      <sheetData sheetId="2"/>
      <sheetData sheetId="3"/>
      <sheetData sheetId="4"/>
      <sheetData sheetId="5">
        <row r="8">
          <cell r="B8">
            <v>2285</v>
          </cell>
        </row>
        <row r="9">
          <cell r="B9">
            <v>3033</v>
          </cell>
        </row>
        <row r="10">
          <cell r="B10">
            <v>1918</v>
          </cell>
        </row>
        <row r="14">
          <cell r="B14">
            <v>2196</v>
          </cell>
        </row>
        <row r="15">
          <cell r="B15">
            <v>2767</v>
          </cell>
        </row>
        <row r="16">
          <cell r="B16">
            <v>1811</v>
          </cell>
        </row>
        <row r="28">
          <cell r="B28">
            <v>329</v>
          </cell>
        </row>
        <row r="29">
          <cell r="B29">
            <v>242</v>
          </cell>
        </row>
        <row r="30">
          <cell r="B30">
            <v>5</v>
          </cell>
        </row>
        <row r="31">
          <cell r="B31">
            <v>294</v>
          </cell>
        </row>
        <row r="32">
          <cell r="B32">
            <v>870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2.75" x14ac:dyDescent="0.2"/>
  <cols>
    <col min="1" max="1" width="20.42578125" customWidth="1"/>
    <col min="2" max="2" width="11.28515625" customWidth="1"/>
    <col min="3" max="3" width="11.42578125" customWidth="1"/>
    <col min="4" max="4" width="11.140625" style="5" bestFit="1" customWidth="1"/>
    <col min="5" max="5" width="11.140625" bestFit="1" customWidth="1"/>
    <col min="6" max="6" width="12.140625" style="5" bestFit="1" customWidth="1"/>
    <col min="7" max="7" width="12.140625" bestFit="1" customWidth="1"/>
    <col min="8" max="8" width="12" style="5" customWidth="1"/>
    <col min="9" max="11" width="12.28515625" bestFit="1" customWidth="1"/>
    <col min="12" max="13" width="11.28515625" bestFit="1" customWidth="1"/>
    <col min="14" max="14" width="13.42578125" bestFit="1" customWidth="1"/>
    <col min="15" max="15" width="7.28515625" hidden="1" customWidth="1"/>
    <col min="16" max="16" width="10.140625" bestFit="1" customWidth="1"/>
    <col min="17" max="17" width="8.42578125" bestFit="1" customWidth="1"/>
    <col min="18" max="18" width="8.5703125" bestFit="1" customWidth="1"/>
    <col min="19" max="19" width="8" customWidth="1"/>
    <col min="24" max="24" width="11.28515625" bestFit="1" customWidth="1"/>
    <col min="25" max="25" width="9.28515625" bestFit="1" customWidth="1"/>
    <col min="26" max="26" width="13.85546875" bestFit="1" customWidth="1"/>
    <col min="27" max="27" width="10.140625" bestFit="1" customWidth="1"/>
    <col min="29" max="29" width="10.140625" bestFit="1" customWidth="1"/>
  </cols>
  <sheetData>
    <row r="1" spans="1:2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9" ht="15.75" x14ac:dyDescent="0.25">
      <c r="A3" s="1">
        <v>2020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2</v>
      </c>
    </row>
    <row r="4" spans="1:29" ht="15.75" x14ac:dyDescent="0.25">
      <c r="A4" s="3"/>
      <c r="B4" s="3"/>
      <c r="C4" s="3"/>
      <c r="D4" s="4"/>
      <c r="E4" s="3"/>
      <c r="F4" s="3"/>
      <c r="G4" s="3"/>
      <c r="H4" s="4"/>
      <c r="I4" s="3"/>
      <c r="J4" s="3"/>
      <c r="K4" s="3"/>
      <c r="L4" s="3"/>
      <c r="M4" s="3"/>
      <c r="N4" s="3"/>
      <c r="P4" s="2" t="s">
        <v>3</v>
      </c>
    </row>
    <row r="5" spans="1:29" x14ac:dyDescent="0.2">
      <c r="P5" s="2" t="s">
        <v>4</v>
      </c>
    </row>
    <row r="6" spans="1:29" s="6" customFormat="1" x14ac:dyDescent="0.2">
      <c r="A6" s="6" t="s">
        <v>5</v>
      </c>
      <c r="B6" s="7" t="s">
        <v>6</v>
      </c>
      <c r="C6" s="7" t="s">
        <v>7</v>
      </c>
      <c r="D6" s="8" t="s">
        <v>8</v>
      </c>
      <c r="E6" s="7" t="s">
        <v>9</v>
      </c>
      <c r="F6" s="8" t="s">
        <v>10</v>
      </c>
      <c r="G6" s="7" t="s">
        <v>11</v>
      </c>
      <c r="H6" s="8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P6" s="2" t="s">
        <v>19</v>
      </c>
    </row>
    <row r="7" spans="1:29" x14ac:dyDescent="0.2">
      <c r="A7" s="9" t="s">
        <v>20</v>
      </c>
      <c r="I7" s="5"/>
    </row>
    <row r="8" spans="1:29" x14ac:dyDescent="0.2">
      <c r="A8" s="10" t="s">
        <v>21</v>
      </c>
      <c r="B8" s="11">
        <v>2577</v>
      </c>
      <c r="C8" s="12"/>
      <c r="D8" s="12"/>
      <c r="E8" s="11"/>
      <c r="F8" s="12"/>
      <c r="G8" s="12"/>
      <c r="H8" s="12"/>
      <c r="I8" s="12"/>
      <c r="J8" s="12"/>
      <c r="K8" s="11"/>
      <c r="L8" s="12"/>
      <c r="M8" s="11"/>
      <c r="N8" s="11">
        <f>SUM(B8:M8)</f>
        <v>2577</v>
      </c>
      <c r="O8" s="13">
        <f>+N8/N$11</f>
        <v>0.31763835819055836</v>
      </c>
      <c r="P8" s="13">
        <f>+N8/(N$11)</f>
        <v>0.31763835819055836</v>
      </c>
      <c r="Q8" s="14">
        <f>SUM('[1]Stats 19'!B8)</f>
        <v>2285</v>
      </c>
      <c r="R8" s="15"/>
    </row>
    <row r="9" spans="1:29" x14ac:dyDescent="0.2">
      <c r="A9" s="10" t="s">
        <v>22</v>
      </c>
      <c r="B9" s="11">
        <v>3304</v>
      </c>
      <c r="C9" s="12"/>
      <c r="D9" s="12"/>
      <c r="E9" s="11"/>
      <c r="F9" s="12"/>
      <c r="G9" s="12"/>
      <c r="H9" s="12"/>
      <c r="I9" s="12"/>
      <c r="J9" s="12"/>
      <c r="K9" s="11"/>
      <c r="L9" s="12"/>
      <c r="M9" s="12"/>
      <c r="N9" s="11">
        <f>SUM(B9:M9)</f>
        <v>3304</v>
      </c>
      <c r="O9" s="13">
        <f>+N9/N$11</f>
        <v>0.4072476272648835</v>
      </c>
      <c r="P9" s="13">
        <f>+N9/(N$11)</f>
        <v>0.4072476272648835</v>
      </c>
      <c r="Q9" s="14">
        <f>SUM('[1]Stats 19'!B9)</f>
        <v>3033</v>
      </c>
      <c r="R9" s="15"/>
    </row>
    <row r="10" spans="1:29" x14ac:dyDescent="0.2">
      <c r="A10" s="10" t="s">
        <v>23</v>
      </c>
      <c r="B10" s="16">
        <f>1766+419+47</f>
        <v>2232</v>
      </c>
      <c r="C10" s="17"/>
      <c r="D10" s="17"/>
      <c r="E10" s="16"/>
      <c r="F10" s="17"/>
      <c r="G10" s="17"/>
      <c r="H10" s="17"/>
      <c r="I10" s="17"/>
      <c r="J10" s="17"/>
      <c r="K10" s="16"/>
      <c r="L10" s="17"/>
      <c r="M10" s="16"/>
      <c r="N10" s="16">
        <f>SUM(B10:M10)</f>
        <v>2232</v>
      </c>
      <c r="O10" s="18">
        <f>+N10/N$11</f>
        <v>0.27511401454455814</v>
      </c>
      <c r="P10" s="13">
        <f>+N10/(N$11)</f>
        <v>0.27511401454455814</v>
      </c>
      <c r="Q10" s="14">
        <f>SUM('[1]Stats 19'!B10)</f>
        <v>1918</v>
      </c>
      <c r="R10" s="15"/>
    </row>
    <row r="11" spans="1:29" x14ac:dyDescent="0.2">
      <c r="A11" s="10" t="s">
        <v>18</v>
      </c>
      <c r="B11" s="11">
        <f t="shared" ref="B11:P11" si="0">SUM(B8:B10)</f>
        <v>8113</v>
      </c>
      <c r="C11" s="12">
        <f t="shared" si="0"/>
        <v>0</v>
      </c>
      <c r="D11" s="12">
        <f t="shared" si="0"/>
        <v>0</v>
      </c>
      <c r="E11" s="11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1">
        <f t="shared" si="0"/>
        <v>0</v>
      </c>
      <c r="L11" s="12">
        <f t="shared" si="0"/>
        <v>0</v>
      </c>
      <c r="M11" s="11">
        <f t="shared" si="0"/>
        <v>0</v>
      </c>
      <c r="N11" s="11">
        <f>SUM(N8:N10)</f>
        <v>8113</v>
      </c>
      <c r="O11" s="19">
        <f t="shared" si="0"/>
        <v>1</v>
      </c>
      <c r="P11" s="20">
        <f t="shared" si="0"/>
        <v>1</v>
      </c>
      <c r="Q11" s="21">
        <f>SUM(Q8:Q10)</f>
        <v>7236</v>
      </c>
      <c r="R11" s="15">
        <f>(B11-Q11)/(Q11)</f>
        <v>0.12119955776672195</v>
      </c>
      <c r="S11" s="15"/>
      <c r="X11" s="22"/>
      <c r="Y11" s="14"/>
      <c r="Z11" s="22"/>
      <c r="AA11" s="22"/>
      <c r="AC11" s="23"/>
    </row>
    <row r="12" spans="1:29" x14ac:dyDescent="0.2">
      <c r="A12" t="s">
        <v>5</v>
      </c>
      <c r="B12" s="11"/>
      <c r="C12" s="12"/>
      <c r="D12" s="12"/>
      <c r="E12" s="11"/>
      <c r="F12" s="12"/>
      <c r="G12" s="12"/>
      <c r="H12" s="12"/>
      <c r="I12" s="12"/>
      <c r="J12" s="12"/>
      <c r="K12" s="11"/>
      <c r="L12" s="12"/>
      <c r="M12" s="11"/>
      <c r="N12" s="11"/>
      <c r="O12" s="19"/>
      <c r="P12" s="19"/>
      <c r="X12" s="22"/>
      <c r="Y12" s="14"/>
      <c r="Z12" s="22"/>
      <c r="AA12" s="22"/>
      <c r="AC12" s="23"/>
    </row>
    <row r="13" spans="1:29" x14ac:dyDescent="0.2">
      <c r="A13" s="9" t="s">
        <v>24</v>
      </c>
      <c r="B13" s="11"/>
      <c r="C13" s="12"/>
      <c r="D13" s="12"/>
      <c r="E13" s="11"/>
      <c r="F13" s="12"/>
      <c r="G13" s="12"/>
      <c r="H13" s="12"/>
      <c r="I13" s="12"/>
      <c r="J13" s="12"/>
      <c r="K13" s="11"/>
      <c r="L13" s="12"/>
      <c r="M13" s="11"/>
      <c r="N13" s="11"/>
      <c r="O13" s="19"/>
      <c r="P13" s="19"/>
    </row>
    <row r="14" spans="1:29" x14ac:dyDescent="0.2">
      <c r="A14" s="10" t="s">
        <v>21</v>
      </c>
      <c r="B14" s="11">
        <v>2496</v>
      </c>
      <c r="C14" s="12"/>
      <c r="D14" s="12"/>
      <c r="E14" s="11"/>
      <c r="F14" s="12"/>
      <c r="G14" s="12"/>
      <c r="H14" s="12"/>
      <c r="I14" s="12"/>
      <c r="J14" s="12"/>
      <c r="K14" s="11"/>
      <c r="L14" s="12"/>
      <c r="M14" s="11"/>
      <c r="N14" s="11">
        <f>SUM(B14:M14)</f>
        <v>2496</v>
      </c>
      <c r="O14" s="13">
        <f>+N14/N$17</f>
        <v>0.32483081728266527</v>
      </c>
      <c r="P14" s="13">
        <f>+N14/(N$17)</f>
        <v>0.32483081728266527</v>
      </c>
      <c r="Q14" s="14">
        <f>SUM('[1]Stats 19'!B14)</f>
        <v>2196</v>
      </c>
    </row>
    <row r="15" spans="1:29" x14ac:dyDescent="0.2">
      <c r="A15" t="str">
        <f>+A9</f>
        <v>Delta</v>
      </c>
      <c r="B15" s="11">
        <v>3074</v>
      </c>
      <c r="C15" s="12"/>
      <c r="D15" s="12"/>
      <c r="E15" s="11"/>
      <c r="F15" s="12"/>
      <c r="G15" s="12"/>
      <c r="H15" s="12"/>
      <c r="I15" s="12"/>
      <c r="J15" s="12"/>
      <c r="K15" s="11"/>
      <c r="L15" s="12"/>
      <c r="M15" s="11"/>
      <c r="N15" s="11">
        <f>SUM(B15:M15)</f>
        <v>3074</v>
      </c>
      <c r="O15" s="13">
        <f>+N15/N$17</f>
        <v>0.40005205622071838</v>
      </c>
      <c r="P15" s="13">
        <f>+N15/(N$17)</f>
        <v>0.40005205622071838</v>
      </c>
      <c r="Q15" s="14">
        <f>SUM('[1]Stats 19'!B15)</f>
        <v>2767</v>
      </c>
    </row>
    <row r="16" spans="1:29" x14ac:dyDescent="0.2">
      <c r="A16" s="10" t="s">
        <v>23</v>
      </c>
      <c r="B16" s="16">
        <f>1785+288+41</f>
        <v>2114</v>
      </c>
      <c r="C16" s="17"/>
      <c r="D16" s="17"/>
      <c r="E16" s="16"/>
      <c r="F16" s="17"/>
      <c r="G16" s="17"/>
      <c r="H16" s="17"/>
      <c r="I16" s="17"/>
      <c r="J16" s="17"/>
      <c r="K16" s="16"/>
      <c r="L16" s="17"/>
      <c r="M16" s="16"/>
      <c r="N16" s="16">
        <f>SUM(B16:M16)</f>
        <v>2114</v>
      </c>
      <c r="O16" s="18">
        <f>+N16/N$17</f>
        <v>0.27511712649661635</v>
      </c>
      <c r="P16" s="18">
        <f>+N16/(N$17)</f>
        <v>0.27511712649661635</v>
      </c>
      <c r="Q16" s="14">
        <f>SUM('[1]Stats 19'!B16)</f>
        <v>1811</v>
      </c>
    </row>
    <row r="17" spans="1:19" x14ac:dyDescent="0.2">
      <c r="A17" s="10" t="s">
        <v>18</v>
      </c>
      <c r="B17" s="11">
        <f t="shared" ref="B17:M17" si="1">SUM(B14:B16)</f>
        <v>7684</v>
      </c>
      <c r="C17" s="12">
        <f t="shared" si="1"/>
        <v>0</v>
      </c>
      <c r="D17" s="12">
        <f t="shared" si="1"/>
        <v>0</v>
      </c>
      <c r="E17" s="11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1">
        <f t="shared" si="1"/>
        <v>0</v>
      </c>
      <c r="J17" s="12">
        <f t="shared" si="1"/>
        <v>0</v>
      </c>
      <c r="K17" s="11">
        <f t="shared" si="1"/>
        <v>0</v>
      </c>
      <c r="L17" s="12">
        <f t="shared" si="1"/>
        <v>0</v>
      </c>
      <c r="M17" s="11">
        <f t="shared" si="1"/>
        <v>0</v>
      </c>
      <c r="N17" s="11">
        <f>SUM(B17:M17)</f>
        <v>7684</v>
      </c>
      <c r="O17" s="19">
        <f>SUM(O14:O16)</f>
        <v>1</v>
      </c>
      <c r="P17" s="19">
        <f>SUM(P14:P16)</f>
        <v>1</v>
      </c>
      <c r="Q17" s="21">
        <f>SUM(Q14:Q16)</f>
        <v>6774</v>
      </c>
      <c r="R17" s="15">
        <f>(B17-Q17)/(Q17)</f>
        <v>0.13433717153823443</v>
      </c>
      <c r="S17" s="15"/>
    </row>
    <row r="18" spans="1:19" x14ac:dyDescent="0.2">
      <c r="A18" t="s">
        <v>5</v>
      </c>
      <c r="B18" s="11"/>
      <c r="C18" s="12"/>
      <c r="D18" s="12"/>
      <c r="E18" s="11"/>
      <c r="F18" s="12"/>
      <c r="G18" s="12"/>
      <c r="H18" s="12"/>
      <c r="I18" s="12"/>
      <c r="J18" s="12"/>
      <c r="K18" s="11"/>
      <c r="L18" s="12"/>
      <c r="M18" s="11"/>
      <c r="N18" s="11"/>
    </row>
    <row r="19" spans="1:19" x14ac:dyDescent="0.2">
      <c r="A19" s="9" t="s">
        <v>25</v>
      </c>
      <c r="B19" s="11"/>
      <c r="C19" s="12"/>
      <c r="D19" s="12"/>
      <c r="E19" s="11"/>
      <c r="F19" s="12"/>
      <c r="G19" s="12"/>
      <c r="H19" s="12"/>
      <c r="I19" s="12"/>
      <c r="J19" s="12"/>
      <c r="K19" s="11"/>
      <c r="L19" s="12"/>
      <c r="M19" s="11"/>
      <c r="N19" s="11"/>
    </row>
    <row r="20" spans="1:19" x14ac:dyDescent="0.2">
      <c r="A20" t="s">
        <v>26</v>
      </c>
      <c r="B20" s="16">
        <v>412</v>
      </c>
      <c r="C20" s="17"/>
      <c r="D20" s="17"/>
      <c r="E20" s="16"/>
      <c r="F20" s="17"/>
      <c r="G20" s="17"/>
      <c r="H20" s="17"/>
      <c r="I20" s="17"/>
      <c r="J20" s="17"/>
      <c r="K20" s="16"/>
      <c r="L20" s="17"/>
      <c r="M20" s="24"/>
      <c r="N20" s="16">
        <f>SUM(B20:M20)</f>
        <v>412</v>
      </c>
    </row>
    <row r="21" spans="1:19" x14ac:dyDescent="0.2">
      <c r="A21" t="s">
        <v>18</v>
      </c>
      <c r="B21" s="11">
        <f t="shared" ref="B21:M21" si="2">SUM(B20:B20)</f>
        <v>412</v>
      </c>
      <c r="C21" s="12">
        <f t="shared" si="2"/>
        <v>0</v>
      </c>
      <c r="D21" s="12">
        <f t="shared" si="2"/>
        <v>0</v>
      </c>
      <c r="E21" s="11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1">
        <f t="shared" si="2"/>
        <v>0</v>
      </c>
      <c r="J21" s="12">
        <f t="shared" si="2"/>
        <v>0</v>
      </c>
      <c r="K21" s="11">
        <f t="shared" si="2"/>
        <v>0</v>
      </c>
      <c r="L21" s="12">
        <f t="shared" si="2"/>
        <v>0</v>
      </c>
      <c r="M21" s="11">
        <f t="shared" si="2"/>
        <v>0</v>
      </c>
      <c r="N21" s="11">
        <f>SUM(B21:M21)</f>
        <v>412</v>
      </c>
    </row>
    <row r="22" spans="1:19" x14ac:dyDescent="0.2">
      <c r="B22" s="11"/>
      <c r="C22" s="12"/>
      <c r="D22" s="12"/>
      <c r="E22" s="11"/>
      <c r="F22" s="12"/>
      <c r="G22" s="12"/>
      <c r="H22" s="12"/>
      <c r="I22" s="12"/>
      <c r="J22" s="12"/>
      <c r="K22" s="11"/>
      <c r="L22" s="12"/>
      <c r="M22" s="11"/>
      <c r="N22" s="11"/>
    </row>
    <row r="23" spans="1:19" x14ac:dyDescent="0.2">
      <c r="A23" s="9" t="s">
        <v>27</v>
      </c>
      <c r="B23" s="11"/>
      <c r="C23" s="12"/>
      <c r="D23" s="12"/>
      <c r="E23" s="11"/>
      <c r="F23" s="12"/>
      <c r="G23" s="12"/>
      <c r="H23" s="12"/>
      <c r="I23" s="12"/>
      <c r="J23" s="12"/>
      <c r="K23" s="11"/>
      <c r="L23" s="12"/>
      <c r="M23" s="11"/>
      <c r="N23" s="11"/>
    </row>
    <row r="24" spans="1:19" x14ac:dyDescent="0.2">
      <c r="A24" t="s">
        <v>26</v>
      </c>
      <c r="B24" s="25">
        <f>12731+182</f>
        <v>12913</v>
      </c>
      <c r="C24" s="17"/>
      <c r="D24" s="17"/>
      <c r="E24" s="16"/>
      <c r="F24" s="25"/>
      <c r="G24" s="17"/>
      <c r="H24" s="17"/>
      <c r="I24" s="17"/>
      <c r="J24" s="17"/>
      <c r="K24" s="16"/>
      <c r="L24" s="17"/>
      <c r="M24" s="17"/>
      <c r="N24" s="16">
        <f>SUM(B24:M24)</f>
        <v>12913</v>
      </c>
    </row>
    <row r="25" spans="1:19" x14ac:dyDescent="0.2">
      <c r="A25" t="s">
        <v>18</v>
      </c>
      <c r="B25" s="11">
        <f t="shared" ref="B25:M25" si="3">SUM(B24:B24)</f>
        <v>12913</v>
      </c>
      <c r="C25" s="12">
        <f t="shared" si="3"/>
        <v>0</v>
      </c>
      <c r="D25" s="12">
        <f t="shared" si="3"/>
        <v>0</v>
      </c>
      <c r="E25" s="11">
        <f t="shared" si="3"/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1">
        <f t="shared" si="3"/>
        <v>0</v>
      </c>
      <c r="J25" s="12">
        <f t="shared" si="3"/>
        <v>0</v>
      </c>
      <c r="K25" s="11">
        <f t="shared" si="3"/>
        <v>0</v>
      </c>
      <c r="L25" s="12">
        <f t="shared" si="3"/>
        <v>0</v>
      </c>
      <c r="M25" s="11">
        <f t="shared" si="3"/>
        <v>0</v>
      </c>
      <c r="N25" s="11">
        <f>SUM(B25:M25)</f>
        <v>12913</v>
      </c>
    </row>
    <row r="26" spans="1:19" x14ac:dyDescent="0.2">
      <c r="B26" s="11"/>
      <c r="C26" s="12"/>
      <c r="D26" s="12"/>
      <c r="E26" s="11"/>
      <c r="F26" s="12"/>
      <c r="G26" s="12"/>
      <c r="H26" s="12"/>
      <c r="I26" s="12"/>
      <c r="J26" s="12"/>
      <c r="K26" s="11"/>
      <c r="L26" s="12"/>
      <c r="M26" s="11"/>
      <c r="N26" s="11"/>
      <c r="S26" s="15"/>
    </row>
    <row r="27" spans="1:19" x14ac:dyDescent="0.2">
      <c r="A27" s="9" t="s">
        <v>28</v>
      </c>
      <c r="B27" s="11"/>
      <c r="C27" s="12"/>
      <c r="D27" s="12"/>
      <c r="E27" s="11"/>
      <c r="F27" s="12"/>
      <c r="G27" s="12"/>
      <c r="H27" s="12"/>
      <c r="I27" s="12"/>
      <c r="J27" s="12"/>
      <c r="K27" s="11"/>
      <c r="L27" s="12"/>
      <c r="M27" s="11"/>
      <c r="N27" s="11"/>
    </row>
    <row r="28" spans="1:19" x14ac:dyDescent="0.2">
      <c r="A28" t="s">
        <v>29</v>
      </c>
      <c r="B28" s="11">
        <v>544</v>
      </c>
      <c r="C28" s="12"/>
      <c r="D28" s="12"/>
      <c r="E28" s="12"/>
      <c r="F28" s="12"/>
      <c r="G28" s="12"/>
      <c r="H28" s="12"/>
      <c r="I28" s="12"/>
      <c r="J28" s="12"/>
      <c r="K28" s="11"/>
      <c r="L28" s="12"/>
      <c r="M28" s="11"/>
      <c r="N28" s="11">
        <f>SUM(B28:M28)</f>
        <v>544</v>
      </c>
      <c r="P28" t="s">
        <v>30</v>
      </c>
      <c r="Q28" s="14">
        <f>SUM('[1]Stats 19'!B28)</f>
        <v>329</v>
      </c>
    </row>
    <row r="29" spans="1:19" x14ac:dyDescent="0.2">
      <c r="A29" t="s">
        <v>31</v>
      </c>
      <c r="B29" s="11">
        <v>409</v>
      </c>
      <c r="C29" s="12"/>
      <c r="D29" s="12"/>
      <c r="E29" s="12"/>
      <c r="F29" s="12"/>
      <c r="G29" s="12"/>
      <c r="H29" s="12"/>
      <c r="I29" s="12"/>
      <c r="J29" s="12"/>
      <c r="K29" s="11"/>
      <c r="L29" s="12"/>
      <c r="M29" s="11"/>
      <c r="N29" s="11">
        <f>SUM(B29:M29)</f>
        <v>409</v>
      </c>
      <c r="P29" t="s">
        <v>32</v>
      </c>
      <c r="Q29" s="14">
        <f>SUM('[1]Stats 19'!B29)</f>
        <v>242</v>
      </c>
    </row>
    <row r="30" spans="1:19" x14ac:dyDescent="0.2">
      <c r="A30" t="s">
        <v>33</v>
      </c>
      <c r="B30" s="26">
        <f>24+66</f>
        <v>90</v>
      </c>
      <c r="C30" s="27"/>
      <c r="D30" s="27"/>
      <c r="E30" s="27"/>
      <c r="F30" s="27"/>
      <c r="G30" s="27"/>
      <c r="H30" s="27"/>
      <c r="I30" s="27"/>
      <c r="J30" s="27"/>
      <c r="K30" s="26"/>
      <c r="L30" s="27"/>
      <c r="M30" s="26"/>
      <c r="N30" s="26">
        <f>SUM(B30:M30)</f>
        <v>90</v>
      </c>
      <c r="P30" t="s">
        <v>34</v>
      </c>
      <c r="Q30" s="14">
        <f>SUM('[1]Stats 19'!B30)</f>
        <v>5</v>
      </c>
    </row>
    <row r="31" spans="1:19" x14ac:dyDescent="0.2">
      <c r="A31" t="s">
        <v>35</v>
      </c>
      <c r="B31" s="11">
        <v>340</v>
      </c>
      <c r="C31" s="12"/>
      <c r="D31" s="12"/>
      <c r="E31" s="12"/>
      <c r="F31" s="12"/>
      <c r="G31" s="12"/>
      <c r="H31" s="12"/>
      <c r="I31" s="12"/>
      <c r="J31" s="12"/>
      <c r="K31" s="11"/>
      <c r="L31" s="12"/>
      <c r="M31" s="11"/>
      <c r="N31" s="11">
        <f>SUM(B31:M31)</f>
        <v>340</v>
      </c>
      <c r="P31" t="s">
        <v>36</v>
      </c>
      <c r="Q31" s="14">
        <f>SUM('[1]Stats 19'!B31)</f>
        <v>294</v>
      </c>
    </row>
    <row r="32" spans="1:19" x14ac:dyDescent="0.2">
      <c r="A32" t="s">
        <v>37</v>
      </c>
      <c r="B32" s="28">
        <f t="shared" ref="B32:M32" si="4">SUM(B28:B31)</f>
        <v>1383</v>
      </c>
      <c r="C32" s="29">
        <f t="shared" si="4"/>
        <v>0</v>
      </c>
      <c r="D32" s="29">
        <f t="shared" si="4"/>
        <v>0</v>
      </c>
      <c r="E32" s="28">
        <f t="shared" si="4"/>
        <v>0</v>
      </c>
      <c r="F32" s="29">
        <f t="shared" si="4"/>
        <v>0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28">
        <f t="shared" si="4"/>
        <v>0</v>
      </c>
      <c r="L32" s="29">
        <f t="shared" si="4"/>
        <v>0</v>
      </c>
      <c r="M32" s="28">
        <f t="shared" si="4"/>
        <v>0</v>
      </c>
      <c r="N32" s="28">
        <f>SUM(B32:M32)</f>
        <v>1383</v>
      </c>
      <c r="Q32" s="21">
        <f>SUM('[1]Stats 19'!B32)</f>
        <v>870</v>
      </c>
      <c r="R32" s="15">
        <f>(B32-Q32)/(Q32)</f>
        <v>0.58965517241379306</v>
      </c>
    </row>
    <row r="33" spans="1:17" x14ac:dyDescent="0.2">
      <c r="C33" s="5"/>
      <c r="G33" s="5"/>
      <c r="I33" s="5"/>
      <c r="J33" s="5"/>
      <c r="L33" s="5"/>
    </row>
    <row r="34" spans="1:17" x14ac:dyDescent="0.2">
      <c r="A34" s="9" t="s">
        <v>38</v>
      </c>
      <c r="C34" s="5"/>
      <c r="G34" s="5"/>
      <c r="I34" s="5"/>
      <c r="J34" s="5"/>
      <c r="L34" s="5"/>
    </row>
    <row r="35" spans="1:17" x14ac:dyDescent="0.2">
      <c r="A35" s="30" t="s">
        <v>21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1:17" x14ac:dyDescent="0.2">
      <c r="A36" s="34" t="s">
        <v>39</v>
      </c>
      <c r="B36" s="14">
        <v>2531700</v>
      </c>
      <c r="C36" s="35"/>
      <c r="D36" s="35"/>
      <c r="E36" s="14"/>
      <c r="F36" s="35"/>
      <c r="G36" s="35"/>
      <c r="H36" s="35"/>
      <c r="I36" s="35"/>
      <c r="J36" s="35"/>
      <c r="K36" s="35"/>
      <c r="L36" s="35"/>
      <c r="M36" s="35"/>
      <c r="N36" s="14">
        <f>SUM(B36:M36)</f>
        <v>2531700</v>
      </c>
    </row>
    <row r="37" spans="1:17" x14ac:dyDescent="0.2">
      <c r="A37" s="30" t="s">
        <v>40</v>
      </c>
      <c r="B37" s="36"/>
      <c r="C37" s="36"/>
      <c r="D37" s="32"/>
      <c r="E37" s="36"/>
      <c r="F37" s="36"/>
      <c r="G37" s="36"/>
      <c r="H37" s="32"/>
      <c r="I37" s="36"/>
      <c r="J37" s="36"/>
      <c r="K37" s="36"/>
      <c r="L37" s="36"/>
      <c r="M37" s="36"/>
      <c r="N37" s="37"/>
    </row>
    <row r="38" spans="1:17" x14ac:dyDescent="0.2">
      <c r="A38" s="34" t="s">
        <v>41</v>
      </c>
      <c r="B38" s="14">
        <v>3666000</v>
      </c>
      <c r="C38" s="35"/>
      <c r="D38" s="35"/>
      <c r="E38" s="14"/>
      <c r="F38" s="35"/>
      <c r="G38" s="35"/>
      <c r="H38" s="35"/>
      <c r="I38" s="35"/>
      <c r="J38" s="35"/>
      <c r="K38" s="35"/>
      <c r="L38" s="35"/>
      <c r="M38" s="35"/>
      <c r="N38" s="14">
        <f>SUM(B38:M38)</f>
        <v>3666000</v>
      </c>
    </row>
    <row r="39" spans="1:17" x14ac:dyDescent="0.2">
      <c r="A39" s="38" t="s">
        <v>23</v>
      </c>
      <c r="B39" s="36"/>
      <c r="C39" s="36"/>
      <c r="D39" s="32"/>
      <c r="E39" s="36"/>
      <c r="F39" s="36"/>
      <c r="G39" s="36"/>
      <c r="H39" s="32"/>
      <c r="I39" s="36"/>
      <c r="J39" s="36"/>
      <c r="K39" s="36"/>
      <c r="L39" s="36"/>
      <c r="M39" s="36"/>
      <c r="N39" s="37"/>
    </row>
    <row r="40" spans="1:17" x14ac:dyDescent="0.2">
      <c r="A40" s="34" t="s">
        <v>42</v>
      </c>
      <c r="B40" s="14">
        <f>2195342+393741+47000</f>
        <v>2636083</v>
      </c>
      <c r="C40" s="35"/>
      <c r="D40" s="35"/>
      <c r="E40" s="14"/>
      <c r="F40" s="35"/>
      <c r="G40" s="35"/>
      <c r="H40" s="35"/>
      <c r="I40" s="35"/>
      <c r="J40" s="35"/>
      <c r="K40" s="35"/>
      <c r="L40" s="35"/>
      <c r="M40" s="35"/>
      <c r="N40" s="14">
        <f>SUM(B40:M40)</f>
        <v>2636083</v>
      </c>
      <c r="Q40">
        <v>219</v>
      </c>
    </row>
    <row r="41" spans="1:17" x14ac:dyDescent="0.2">
      <c r="A41" s="30" t="s">
        <v>43</v>
      </c>
      <c r="B41" s="36"/>
      <c r="C41" s="36"/>
      <c r="D41" s="32"/>
      <c r="E41" s="36"/>
      <c r="F41" s="36"/>
      <c r="G41" s="36"/>
      <c r="H41" s="32"/>
      <c r="I41" s="36"/>
      <c r="J41" s="36"/>
      <c r="K41" s="36"/>
      <c r="L41" s="36"/>
      <c r="M41" s="36"/>
      <c r="N41" s="37"/>
      <c r="Q41">
        <v>226</v>
      </c>
    </row>
    <row r="42" spans="1:17" x14ac:dyDescent="0.2">
      <c r="A42" t="s">
        <v>44</v>
      </c>
      <c r="B42" s="39">
        <v>170000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>
        <f>SUM(B42:M42)</f>
        <v>170000</v>
      </c>
    </row>
    <row r="43" spans="1:17" x14ac:dyDescent="0.2">
      <c r="A43" t="s">
        <v>18</v>
      </c>
      <c r="B43" s="14">
        <f t="shared" ref="B43:M43" si="5">SUM(B36:B42)</f>
        <v>9003783</v>
      </c>
      <c r="C43" s="14">
        <f t="shared" si="5"/>
        <v>0</v>
      </c>
      <c r="D43" s="35">
        <f t="shared" si="5"/>
        <v>0</v>
      </c>
      <c r="E43" s="14">
        <f t="shared" si="5"/>
        <v>0</v>
      </c>
      <c r="F43" s="14">
        <f t="shared" si="5"/>
        <v>0</v>
      </c>
      <c r="G43" s="14">
        <f t="shared" si="5"/>
        <v>0</v>
      </c>
      <c r="H43" s="35">
        <f t="shared" si="5"/>
        <v>0</v>
      </c>
      <c r="I43" s="14">
        <f t="shared" si="5"/>
        <v>0</v>
      </c>
      <c r="J43" s="14">
        <f t="shared" si="5"/>
        <v>0</v>
      </c>
      <c r="K43" s="14">
        <f t="shared" si="5"/>
        <v>0</v>
      </c>
      <c r="L43" s="14">
        <f t="shared" si="5"/>
        <v>0</v>
      </c>
      <c r="M43" s="14">
        <f t="shared" si="5"/>
        <v>0</v>
      </c>
      <c r="N43" s="14">
        <f>SUM(B43:M43)</f>
        <v>9003783</v>
      </c>
    </row>
    <row r="44" spans="1:17" x14ac:dyDescent="0.2">
      <c r="B44" s="14"/>
      <c r="C44" s="14"/>
      <c r="D44" s="35"/>
      <c r="E44" s="14"/>
      <c r="F44" s="35"/>
      <c r="G44" s="14"/>
      <c r="H44" s="35"/>
      <c r="I44" s="35"/>
      <c r="J44" s="14"/>
      <c r="K44" s="14"/>
      <c r="L44" s="35"/>
      <c r="M44" s="14"/>
      <c r="N44" s="14"/>
    </row>
    <row r="45" spans="1:17" x14ac:dyDescent="0.2">
      <c r="F45" s="12"/>
      <c r="I45" s="5"/>
      <c r="L45" s="5"/>
    </row>
    <row r="46" spans="1:17" x14ac:dyDescent="0.2">
      <c r="F46" s="41"/>
      <c r="L46" s="5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70" orientation="landscape" r:id="rId1"/>
  <headerFooter alignWithMargins="0">
    <oddHeader xml:space="preserve">&amp;R&amp;"Comic Sans MS,Regular"&amp;8prepared by: James Pacansky
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20</vt:lpstr>
      <vt:lpstr>'Stats 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Pacansky</dc:creator>
  <cp:lastModifiedBy>James Pacansky</cp:lastModifiedBy>
  <dcterms:created xsi:type="dcterms:W3CDTF">2020-02-12T18:40:26Z</dcterms:created>
  <dcterms:modified xsi:type="dcterms:W3CDTF">2020-02-12T18:40:51Z</dcterms:modified>
</cp:coreProperties>
</file>