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8" sheetId="1" r:id="rId1"/>
  </sheets>
  <definedNames>
    <definedName name="_Order1" hidden="1">255</definedName>
    <definedName name="_Order2" hidden="1">255</definedName>
    <definedName name="_xlnm.Print_Area" localSheetId="0">'Stats 18'!$A$1:$P$53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3" i="1" l="1"/>
  <c r="L53" i="1"/>
  <c r="K53" i="1"/>
  <c r="J53" i="1"/>
  <c r="I53" i="1"/>
  <c r="H53" i="1"/>
  <c r="G53" i="1"/>
  <c r="F53" i="1"/>
  <c r="N53" i="1" s="1"/>
  <c r="E53" i="1"/>
  <c r="D53" i="1"/>
  <c r="C53" i="1"/>
  <c r="B53" i="1"/>
  <c r="N52" i="1"/>
  <c r="N51" i="1"/>
  <c r="N49" i="1"/>
  <c r="N48" i="1"/>
  <c r="N46" i="1"/>
  <c r="N45" i="1"/>
  <c r="N43" i="1"/>
  <c r="N42" i="1"/>
  <c r="N40" i="1"/>
  <c r="N39" i="1"/>
  <c r="N54" i="1" s="1"/>
  <c r="M35" i="1"/>
  <c r="L35" i="1"/>
  <c r="K35" i="1"/>
  <c r="J35" i="1"/>
  <c r="I35" i="1"/>
  <c r="H35" i="1"/>
  <c r="G35" i="1"/>
  <c r="F35" i="1"/>
  <c r="E35" i="1"/>
  <c r="B35" i="1"/>
  <c r="N34" i="1"/>
  <c r="E33" i="1"/>
  <c r="D33" i="1"/>
  <c r="D35" i="1" s="1"/>
  <c r="C33" i="1"/>
  <c r="C35" i="1" s="1"/>
  <c r="N32" i="1"/>
  <c r="N31" i="1"/>
  <c r="N30" i="1"/>
  <c r="M27" i="1"/>
  <c r="L27" i="1"/>
  <c r="K27" i="1"/>
  <c r="J27" i="1"/>
  <c r="I27" i="1"/>
  <c r="H27" i="1"/>
  <c r="G27" i="1"/>
  <c r="F27" i="1"/>
  <c r="E27" i="1"/>
  <c r="D27" i="1"/>
  <c r="E26" i="1"/>
  <c r="D26" i="1"/>
  <c r="C26" i="1"/>
  <c r="C27" i="1" s="1"/>
  <c r="B26" i="1"/>
  <c r="B27" i="1" s="1"/>
  <c r="N27" i="1" s="1"/>
  <c r="M23" i="1"/>
  <c r="L23" i="1"/>
  <c r="K23" i="1"/>
  <c r="J23" i="1"/>
  <c r="I23" i="1"/>
  <c r="H23" i="1"/>
  <c r="G23" i="1"/>
  <c r="F23" i="1"/>
  <c r="E23" i="1"/>
  <c r="D23" i="1"/>
  <c r="C23" i="1"/>
  <c r="B23" i="1"/>
  <c r="N23" i="1" s="1"/>
  <c r="N22" i="1"/>
  <c r="M19" i="1"/>
  <c r="L19" i="1"/>
  <c r="K19" i="1"/>
  <c r="J19" i="1"/>
  <c r="I19" i="1"/>
  <c r="H19" i="1"/>
  <c r="G19" i="1"/>
  <c r="F19" i="1"/>
  <c r="E19" i="1"/>
  <c r="D19" i="1"/>
  <c r="C19" i="1"/>
  <c r="B19" i="1"/>
  <c r="N19" i="1" s="1"/>
  <c r="N18" i="1"/>
  <c r="N17" i="1"/>
  <c r="N16" i="1"/>
  <c r="A16" i="1"/>
  <c r="N15" i="1"/>
  <c r="P15" i="1" s="1"/>
  <c r="M12" i="1"/>
  <c r="L12" i="1"/>
  <c r="K12" i="1"/>
  <c r="J12" i="1"/>
  <c r="I12" i="1"/>
  <c r="H12" i="1"/>
  <c r="G12" i="1"/>
  <c r="F12" i="1"/>
  <c r="E12" i="1"/>
  <c r="D12" i="1"/>
  <c r="C12" i="1"/>
  <c r="B12" i="1"/>
  <c r="N11" i="1"/>
  <c r="N10" i="1"/>
  <c r="N9" i="1"/>
  <c r="N8" i="1"/>
  <c r="N12" i="1" s="1"/>
  <c r="Q11" i="1" l="1"/>
  <c r="N35" i="1"/>
  <c r="P16" i="1"/>
  <c r="P19" i="1" s="1"/>
  <c r="O16" i="1"/>
  <c r="P18" i="1"/>
  <c r="O18" i="1"/>
  <c r="O17" i="1"/>
  <c r="Q10" i="1"/>
  <c r="P8" i="1"/>
  <c r="P9" i="1"/>
  <c r="O10" i="1"/>
  <c r="Q9" i="1"/>
  <c r="O15" i="1"/>
  <c r="N33" i="1"/>
  <c r="O8" i="1"/>
  <c r="Q8" i="1"/>
  <c r="Q12" i="1" s="1"/>
  <c r="O11" i="1"/>
  <c r="N26" i="1"/>
  <c r="O9" i="1"/>
  <c r="P11" i="1"/>
  <c r="P12" i="1" l="1"/>
  <c r="O12" i="1"/>
  <c r="O19" i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7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5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6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1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C31" authorId="1">
      <text>
        <r>
          <rPr>
            <sz val="9"/>
            <color indexed="81"/>
            <rFont val="Tahoma"/>
            <family val="2"/>
          </rPr>
          <t>Per George Doughty, Effective Feb '18 only show 
Air Carrier (AC+AT)</t>
        </r>
      </text>
    </comment>
    <comment ref="A32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3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4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8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9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<sst xmlns="http://schemas.openxmlformats.org/spreadsheetml/2006/main" count="68" uniqueCount="53">
  <si>
    <t>Airport Traffic Statistics Report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</si>
  <si>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</si>
  <si>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</si>
  <si>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</si>
  <si>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</si>
  <si>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</si>
  <si>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</si>
  <si>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</si>
  <si>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</si>
  <si>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</si>
  <si>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</si>
  <si>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</si>
  <si>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</si>
  <si>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</si>
  <si>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</si>
  <si>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</si>
  <si>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</si>
  <si>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</si>
  <si>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</si>
  <si>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</si>
  <si>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</si>
  <si>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</si>
  <si>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</si>
  <si>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</si>
  <si>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</si>
  <si>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</si>
  <si>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</si>
  <si>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</si>
  <si>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</si>
  <si>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</si>
  <si>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</si>
  <si>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</si>
  <si>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</si>
  <si>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</si>
  <si>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</si>
  <si>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</si>
  <si>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</si>
  <si>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</si>
  <si>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</si>
  <si>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</si>
  <si>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</si>
  <si>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</si>
  <si>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</si>
  <si>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</si>
  <si>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</si>
  <si>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</si>
  <si>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</si>
  <si>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</si>
  <si>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</si>
  <si>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</si>
  <si>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</si>
  <si>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</si>
  <si>
    <t>Erie Regional Airport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</si>
</sst>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1" fillId="0" borderId="0"/>
    <xf numFmtId="166" fontId="11" fillId="4" borderId="0">
      <alignment horizontal="right"/>
    </xf>
    <xf numFmtId="0" fontId="12" fillId="5" borderId="0">
      <alignment horizontal="center"/>
    </xf>
    <xf numFmtId="0" fontId="13" fillId="6" borderId="0"/>
    <xf numFmtId="0" fontId="14" fillId="4" borderId="0" applyBorder="0">
      <alignment horizontal="centerContinuous"/>
    </xf>
    <xf numFmtId="0" fontId="15" fillId="6" borderId="0" applyBorder="0">
      <alignment horizontal="centerContinuous"/>
    </xf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1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0" borderId="0" xfId="0" applyFont="1" applyFill="1"/>
    <xf numFmtId="0" fontId="3" fillId="2" borderId="0" xfId="0" quotePrefix="1" applyFont="1" applyFill="1" applyAlignment="1">
      <alignment horizontal="left"/>
    </xf>
    <xf numFmtId="0" fontId="0" fillId="3" borderId="0" xfId="0" applyFill="1"/>
    <xf numFmtId="0" fontId="4" fillId="3" borderId="0" xfId="0" applyFont="1" applyFill="1"/>
    <xf numFmtId="0" fontId="5" fillId="0" borderId="0" xfId="0" applyFont="1" applyAlignment="1">
      <alignment horizontal="left"/>
    </xf>
    <xf numFmtId="0" fontId="0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2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6" sqref="D6"/>
    </sheetView>
  </sheetViews>
  <sheetFormatPr defaultRowHeight="13.2" x14ac:dyDescent="0.25"/>
  <cols>
    <col min="1" max="1" width="20.44140625" customWidth="1"/>
    <col min="6" max="6" width="9.109375" style="2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4.4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12.75" customHeight="1" x14ac:dyDescent="0.3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ht="12.75" customHeight="1" x14ac:dyDescent="0.3">
      <c r="A3" s="40">
        <v>2018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P3" s="1" t="s">
        <v>1</v>
      </c>
    </row>
    <row r="4" spans="1:17" ht="12.7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P4" s="1" t="s">
        <v>2</v>
      </c>
    </row>
    <row r="5" spans="1:17" ht="12" customHeight="1" x14ac:dyDescent="0.25">
      <c r="P5" s="1" t="s">
        <v>3</v>
      </c>
    </row>
    <row r="6" spans="1:17" s="3" customFormat="1" ht="12" customHeight="1" x14ac:dyDescent="0.25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P6" s="1" t="s">
        <v>18</v>
      </c>
    </row>
    <row r="7" spans="1:17" ht="12" customHeight="1" x14ac:dyDescent="0.25">
      <c r="A7" s="6" t="s">
        <v>19</v>
      </c>
      <c r="I7" s="2"/>
    </row>
    <row r="8" spans="1:17" ht="12" customHeight="1" x14ac:dyDescent="0.25">
      <c r="A8" s="7" t="s">
        <v>20</v>
      </c>
      <c r="B8" s="8">
        <v>1498</v>
      </c>
      <c r="C8" s="9">
        <v>1732</v>
      </c>
      <c r="D8" s="8">
        <v>2001</v>
      </c>
      <c r="E8" s="8">
        <v>2268</v>
      </c>
      <c r="F8" s="9"/>
      <c r="G8" s="9"/>
      <c r="H8" s="8"/>
      <c r="I8" s="9"/>
      <c r="J8" s="9"/>
      <c r="K8" s="8"/>
      <c r="L8" s="9"/>
      <c r="M8" s="8"/>
      <c r="N8" s="8">
        <f>SUM(B8:M8)</f>
        <v>7499</v>
      </c>
      <c r="O8" s="10">
        <f>+N8/N$12</f>
        <v>0.2683869582334204</v>
      </c>
      <c r="P8" s="10">
        <f>+N8/(N$12-N$10)</f>
        <v>0.2683869582334204</v>
      </c>
      <c r="Q8" s="11">
        <f>+N8/N$12</f>
        <v>0.2683869582334204</v>
      </c>
    </row>
    <row r="9" spans="1:17" ht="12" customHeight="1" x14ac:dyDescent="0.25">
      <c r="A9" s="7" t="s">
        <v>21</v>
      </c>
      <c r="B9" s="8">
        <v>2850</v>
      </c>
      <c r="C9" s="9">
        <v>2635</v>
      </c>
      <c r="D9" s="8">
        <v>3145</v>
      </c>
      <c r="E9" s="8">
        <v>3357</v>
      </c>
      <c r="F9" s="9"/>
      <c r="G9" s="9"/>
      <c r="H9" s="8"/>
      <c r="I9" s="9"/>
      <c r="J9" s="9"/>
      <c r="K9" s="8"/>
      <c r="L9" s="9"/>
      <c r="M9" s="9"/>
      <c r="N9" s="8">
        <f>SUM(B9:M9)</f>
        <v>11987</v>
      </c>
      <c r="O9" s="10">
        <f>+N9/N$12</f>
        <v>0.42901113059661428</v>
      </c>
      <c r="P9" s="10">
        <f>+N9/(N$12-N$10)</f>
        <v>0.42901113059661428</v>
      </c>
      <c r="Q9" s="11">
        <f>+N9/N$12</f>
        <v>0.42901113059661428</v>
      </c>
    </row>
    <row r="10" spans="1:17" ht="12" hidden="1" customHeight="1" x14ac:dyDescent="0.25">
      <c r="A10" s="7" t="s">
        <v>22</v>
      </c>
      <c r="B10" s="8"/>
      <c r="C10" s="9"/>
      <c r="D10" s="8"/>
      <c r="E10" s="8"/>
      <c r="F10" s="9"/>
      <c r="G10" s="9"/>
      <c r="H10" s="8"/>
      <c r="I10" s="9"/>
      <c r="J10" s="12"/>
      <c r="K10" s="8"/>
      <c r="L10" s="9"/>
      <c r="M10" s="13"/>
      <c r="N10" s="8">
        <f>SUM(B10:M10)</f>
        <v>0</v>
      </c>
      <c r="O10" s="10">
        <f>+N10/N$12</f>
        <v>0</v>
      </c>
      <c r="P10" s="10"/>
      <c r="Q10" s="11">
        <f>+N10/N$12</f>
        <v>0</v>
      </c>
    </row>
    <row r="11" spans="1:17" ht="12" customHeight="1" x14ac:dyDescent="0.25">
      <c r="A11" s="7" t="s">
        <v>23</v>
      </c>
      <c r="B11" s="14">
        <v>1931</v>
      </c>
      <c r="C11" s="15">
        <v>1931</v>
      </c>
      <c r="D11" s="14">
        <v>2315</v>
      </c>
      <c r="E11" s="14">
        <v>2278</v>
      </c>
      <c r="F11" s="15"/>
      <c r="G11" s="15"/>
      <c r="H11" s="15"/>
      <c r="I11" s="15"/>
      <c r="J11" s="15"/>
      <c r="K11" s="14"/>
      <c r="L11" s="15"/>
      <c r="M11" s="14"/>
      <c r="N11" s="14">
        <f>SUM(B11:M11)</f>
        <v>8455</v>
      </c>
      <c r="O11" s="16">
        <f>+N11/N$12</f>
        <v>0.30260191116996527</v>
      </c>
      <c r="P11" s="10">
        <f>+N11/(N$12-N$10)</f>
        <v>0.30260191116996527</v>
      </c>
      <c r="Q11" s="11">
        <f>+N11/N$12</f>
        <v>0.30260191116996527</v>
      </c>
    </row>
    <row r="12" spans="1:17" ht="12" customHeight="1" x14ac:dyDescent="0.25">
      <c r="A12" s="7" t="s">
        <v>17</v>
      </c>
      <c r="B12" s="8">
        <f t="shared" ref="B12:P12" si="0">SUM(B8:B11)</f>
        <v>6279</v>
      </c>
      <c r="C12" s="9">
        <f t="shared" si="0"/>
        <v>6298</v>
      </c>
      <c r="D12" s="8">
        <f t="shared" si="0"/>
        <v>7461</v>
      </c>
      <c r="E12" s="8">
        <f t="shared" si="0"/>
        <v>7903</v>
      </c>
      <c r="F12" s="9">
        <f t="shared" si="0"/>
        <v>0</v>
      </c>
      <c r="G12" s="9">
        <f t="shared" si="0"/>
        <v>0</v>
      </c>
      <c r="H12" s="8">
        <f t="shared" si="0"/>
        <v>0</v>
      </c>
      <c r="I12" s="9">
        <f t="shared" si="0"/>
        <v>0</v>
      </c>
      <c r="J12" s="9">
        <f t="shared" si="0"/>
        <v>0</v>
      </c>
      <c r="K12" s="8">
        <f t="shared" si="0"/>
        <v>0</v>
      </c>
      <c r="L12" s="9">
        <f t="shared" si="0"/>
        <v>0</v>
      </c>
      <c r="M12" s="8">
        <f t="shared" si="0"/>
        <v>0</v>
      </c>
      <c r="N12" s="8">
        <f t="shared" si="0"/>
        <v>27941</v>
      </c>
      <c r="O12" s="17">
        <f t="shared" si="0"/>
        <v>0.99999999999999989</v>
      </c>
      <c r="P12" s="18">
        <f t="shared" si="0"/>
        <v>0.99999999999999989</v>
      </c>
      <c r="Q12" s="11">
        <f>SUM(Q8:Q11)</f>
        <v>0.99999999999999989</v>
      </c>
    </row>
    <row r="13" spans="1:17" ht="12" customHeight="1" x14ac:dyDescent="0.25">
      <c r="A13" t="s">
        <v>4</v>
      </c>
      <c r="B13" s="8"/>
      <c r="C13" s="9"/>
      <c r="D13" s="8"/>
      <c r="E13" s="8"/>
      <c r="F13" s="9"/>
      <c r="G13" s="9"/>
      <c r="H13" s="8"/>
      <c r="I13" s="9"/>
      <c r="J13" s="9"/>
      <c r="K13" s="8"/>
      <c r="L13" s="9"/>
      <c r="M13" s="8"/>
      <c r="N13" s="8"/>
      <c r="O13" s="17"/>
      <c r="P13" s="17"/>
    </row>
    <row r="14" spans="1:17" ht="12" customHeight="1" x14ac:dyDescent="0.25">
      <c r="A14" s="6" t="s">
        <v>24</v>
      </c>
      <c r="B14" s="8"/>
      <c r="C14" s="9"/>
      <c r="D14" s="8"/>
      <c r="E14" s="8"/>
      <c r="F14" s="9"/>
      <c r="G14" s="9"/>
      <c r="H14" s="8"/>
      <c r="I14" s="9"/>
      <c r="J14" s="9"/>
      <c r="K14" s="8"/>
      <c r="L14" s="9"/>
      <c r="M14" s="8"/>
      <c r="N14" s="8"/>
      <c r="O14" s="17"/>
      <c r="P14" s="17"/>
    </row>
    <row r="15" spans="1:17" ht="12" customHeight="1" x14ac:dyDescent="0.25">
      <c r="A15" s="7" t="s">
        <v>20</v>
      </c>
      <c r="B15" s="8">
        <v>1596</v>
      </c>
      <c r="C15" s="9">
        <v>1684</v>
      </c>
      <c r="D15" s="8">
        <v>1774</v>
      </c>
      <c r="E15" s="8">
        <v>2403</v>
      </c>
      <c r="F15" s="9"/>
      <c r="G15" s="9"/>
      <c r="H15" s="8"/>
      <c r="I15" s="9"/>
      <c r="J15" s="9"/>
      <c r="K15" s="8"/>
      <c r="L15" s="9"/>
      <c r="M15" s="8"/>
      <c r="N15" s="8">
        <f>SUM(B15:M15)</f>
        <v>7457</v>
      </c>
      <c r="O15" s="10">
        <f>+N15/N$19</f>
        <v>0.27063221310880453</v>
      </c>
      <c r="P15" s="10">
        <f>+N15/(N$19-N$17)</f>
        <v>0.27063221310880453</v>
      </c>
    </row>
    <row r="16" spans="1:17" ht="12" customHeight="1" x14ac:dyDescent="0.25">
      <c r="A16" t="str">
        <f>+A9</f>
        <v>SkyWest</v>
      </c>
      <c r="B16" s="8">
        <v>2619</v>
      </c>
      <c r="C16" s="9">
        <v>2702</v>
      </c>
      <c r="D16" s="8">
        <v>3085</v>
      </c>
      <c r="E16" s="8">
        <v>3148</v>
      </c>
      <c r="F16" s="9"/>
      <c r="G16" s="9"/>
      <c r="H16" s="8"/>
      <c r="I16" s="9"/>
      <c r="J16" s="9"/>
      <c r="K16" s="8"/>
      <c r="L16" s="9"/>
      <c r="M16" s="8"/>
      <c r="N16" s="8">
        <f>SUM(B16:M16)</f>
        <v>11554</v>
      </c>
      <c r="O16" s="10">
        <f>+N16/N$19</f>
        <v>0.41932205850330262</v>
      </c>
      <c r="P16" s="10">
        <f>+N16/(N$19-N$17)</f>
        <v>0.41932205850330262</v>
      </c>
    </row>
    <row r="17" spans="1:16" ht="12" hidden="1" customHeight="1" x14ac:dyDescent="0.25">
      <c r="A17" s="7" t="s">
        <v>22</v>
      </c>
      <c r="B17" s="8"/>
      <c r="C17" s="8"/>
      <c r="D17" s="8"/>
      <c r="E17" s="8"/>
      <c r="F17" s="9"/>
      <c r="G17" s="9"/>
      <c r="H17" s="8"/>
      <c r="I17" s="9"/>
      <c r="J17" s="12"/>
      <c r="K17" s="8"/>
      <c r="L17" s="9"/>
      <c r="M17" s="13"/>
      <c r="N17" s="8">
        <f>SUM(B17:M17)</f>
        <v>0</v>
      </c>
      <c r="O17" s="10">
        <f>+N17/N$19</f>
        <v>0</v>
      </c>
      <c r="P17" s="10"/>
    </row>
    <row r="18" spans="1:16" ht="12" customHeight="1" x14ac:dyDescent="0.25">
      <c r="A18" s="7" t="s">
        <v>23</v>
      </c>
      <c r="B18" s="14">
        <v>1869</v>
      </c>
      <c r="C18" s="15">
        <v>1922</v>
      </c>
      <c r="D18" s="14">
        <v>2386</v>
      </c>
      <c r="E18" s="14">
        <v>2366</v>
      </c>
      <c r="F18" s="15"/>
      <c r="G18" s="15"/>
      <c r="H18" s="15"/>
      <c r="I18" s="15"/>
      <c r="J18" s="15"/>
      <c r="K18" s="14"/>
      <c r="L18" s="15"/>
      <c r="M18" s="14"/>
      <c r="N18" s="14">
        <f>SUM(B18:M18)</f>
        <v>8543</v>
      </c>
      <c r="O18" s="16">
        <f>+N18/N$19</f>
        <v>0.31004572838789285</v>
      </c>
      <c r="P18" s="16">
        <f>+N18/(N$19-N$17)</f>
        <v>0.31004572838789285</v>
      </c>
    </row>
    <row r="19" spans="1:16" ht="12" customHeight="1" x14ac:dyDescent="0.25">
      <c r="A19" s="7" t="s">
        <v>17</v>
      </c>
      <c r="B19" s="8">
        <f t="shared" ref="B19:M19" si="1">SUM(B15:B18)</f>
        <v>6084</v>
      </c>
      <c r="C19" s="9">
        <f t="shared" si="1"/>
        <v>6308</v>
      </c>
      <c r="D19" s="8">
        <f t="shared" si="1"/>
        <v>7245</v>
      </c>
      <c r="E19" s="8">
        <f t="shared" si="1"/>
        <v>7917</v>
      </c>
      <c r="F19" s="9">
        <f t="shared" si="1"/>
        <v>0</v>
      </c>
      <c r="G19" s="9">
        <f t="shared" si="1"/>
        <v>0</v>
      </c>
      <c r="H19" s="8">
        <f t="shared" si="1"/>
        <v>0</v>
      </c>
      <c r="I19" s="8">
        <f t="shared" si="1"/>
        <v>0</v>
      </c>
      <c r="J19" s="9">
        <f t="shared" si="1"/>
        <v>0</v>
      </c>
      <c r="K19" s="8">
        <f t="shared" si="1"/>
        <v>0</v>
      </c>
      <c r="L19" s="9">
        <f t="shared" si="1"/>
        <v>0</v>
      </c>
      <c r="M19" s="8">
        <f t="shared" si="1"/>
        <v>0</v>
      </c>
      <c r="N19" s="8">
        <f>SUM(B19:M19)</f>
        <v>27554</v>
      </c>
      <c r="O19" s="17">
        <f>SUM(O15:O18)</f>
        <v>1</v>
      </c>
      <c r="P19" s="17">
        <f>SUM(P15:P18)</f>
        <v>1</v>
      </c>
    </row>
    <row r="20" spans="1:16" ht="12" customHeight="1" x14ac:dyDescent="0.25">
      <c r="A20" t="s">
        <v>4</v>
      </c>
      <c r="B20" s="8"/>
      <c r="C20" s="9"/>
      <c r="D20" s="8"/>
      <c r="E20" s="8"/>
      <c r="F20" s="9"/>
      <c r="G20" s="9"/>
      <c r="H20" s="8"/>
      <c r="I20" s="9"/>
      <c r="J20" s="9"/>
      <c r="K20" s="8"/>
      <c r="L20" s="9"/>
      <c r="M20" s="8"/>
      <c r="N20" s="8"/>
    </row>
    <row r="21" spans="1:16" ht="12" customHeight="1" x14ac:dyDescent="0.25">
      <c r="A21" s="6" t="s">
        <v>25</v>
      </c>
      <c r="B21" s="8"/>
      <c r="C21" s="9"/>
      <c r="D21" s="8"/>
      <c r="E21" s="8"/>
      <c r="F21" s="9"/>
      <c r="G21" s="9"/>
      <c r="H21" s="8"/>
      <c r="I21" s="9"/>
      <c r="J21" s="9"/>
      <c r="K21" s="8"/>
      <c r="L21" s="9"/>
      <c r="M21" s="8"/>
      <c r="N21" s="8"/>
    </row>
    <row r="22" spans="1:16" ht="12" customHeight="1" x14ac:dyDescent="0.25">
      <c r="A22" t="s">
        <v>26</v>
      </c>
      <c r="B22" s="14">
        <v>1150</v>
      </c>
      <c r="C22" s="15">
        <v>875</v>
      </c>
      <c r="D22" s="14">
        <v>1038</v>
      </c>
      <c r="E22" s="14">
        <v>605</v>
      </c>
      <c r="F22" s="15"/>
      <c r="G22" s="15"/>
      <c r="H22" s="14"/>
      <c r="I22" s="15"/>
      <c r="J22" s="15"/>
      <c r="K22" s="14"/>
      <c r="L22" s="15"/>
      <c r="M22" s="19"/>
      <c r="N22" s="14">
        <f>SUM(B22:M22)</f>
        <v>3668</v>
      </c>
    </row>
    <row r="23" spans="1:16" ht="12" customHeight="1" x14ac:dyDescent="0.25">
      <c r="A23" t="s">
        <v>17</v>
      </c>
      <c r="B23" s="8">
        <f t="shared" ref="B23:M23" si="2">SUM(B22:B22)</f>
        <v>1150</v>
      </c>
      <c r="C23" s="9">
        <f t="shared" si="2"/>
        <v>875</v>
      </c>
      <c r="D23" s="8">
        <f t="shared" si="2"/>
        <v>1038</v>
      </c>
      <c r="E23" s="8">
        <f t="shared" si="2"/>
        <v>605</v>
      </c>
      <c r="F23" s="9">
        <f t="shared" si="2"/>
        <v>0</v>
      </c>
      <c r="G23" s="9">
        <f t="shared" si="2"/>
        <v>0</v>
      </c>
      <c r="H23" s="8">
        <f t="shared" si="2"/>
        <v>0</v>
      </c>
      <c r="I23" s="8">
        <f t="shared" si="2"/>
        <v>0</v>
      </c>
      <c r="J23" s="9">
        <f t="shared" si="2"/>
        <v>0</v>
      </c>
      <c r="K23" s="8">
        <f t="shared" si="2"/>
        <v>0</v>
      </c>
      <c r="L23" s="9">
        <f t="shared" si="2"/>
        <v>0</v>
      </c>
      <c r="M23" s="8">
        <f t="shared" si="2"/>
        <v>0</v>
      </c>
      <c r="N23" s="8">
        <f>SUM(B23:M23)</f>
        <v>3668</v>
      </c>
    </row>
    <row r="24" spans="1:16" ht="12" customHeight="1" x14ac:dyDescent="0.25">
      <c r="B24" s="8"/>
      <c r="C24" s="9"/>
      <c r="D24" s="8"/>
      <c r="E24" s="8"/>
      <c r="F24" s="9"/>
      <c r="G24" s="9"/>
      <c r="H24" s="8"/>
      <c r="I24" s="9"/>
      <c r="J24" s="9"/>
      <c r="K24" s="8"/>
      <c r="L24" s="9"/>
      <c r="M24" s="8"/>
      <c r="N24" s="8"/>
    </row>
    <row r="25" spans="1:16" ht="12" customHeight="1" x14ac:dyDescent="0.25">
      <c r="A25" s="6" t="s">
        <v>27</v>
      </c>
      <c r="B25" s="8"/>
      <c r="C25" s="9"/>
      <c r="D25" s="8"/>
      <c r="E25" s="8"/>
      <c r="F25" s="9"/>
      <c r="G25" s="9"/>
      <c r="H25" s="8"/>
      <c r="I25" s="9"/>
      <c r="J25" s="9"/>
      <c r="K25" s="8"/>
      <c r="L25" s="9"/>
      <c r="M25" s="8"/>
      <c r="N25" s="8"/>
    </row>
    <row r="26" spans="1:16" ht="12" customHeight="1" x14ac:dyDescent="0.25">
      <c r="A26" t="s">
        <v>26</v>
      </c>
      <c r="B26" s="20">
        <f>279+24595</f>
        <v>24874</v>
      </c>
      <c r="C26" s="15">
        <f>954+19508</f>
        <v>20462</v>
      </c>
      <c r="D26" s="15">
        <f>741+22718</f>
        <v>23459</v>
      </c>
      <c r="E26" s="14">
        <f>359+18301</f>
        <v>18660</v>
      </c>
      <c r="F26" s="20"/>
      <c r="G26" s="15"/>
      <c r="H26" s="14"/>
      <c r="I26" s="15"/>
      <c r="J26" s="15"/>
      <c r="K26" s="14"/>
      <c r="L26" s="15"/>
      <c r="M26" s="15"/>
      <c r="N26" s="14">
        <f>SUM(B26:M26)</f>
        <v>87455</v>
      </c>
    </row>
    <row r="27" spans="1:16" ht="12" customHeight="1" x14ac:dyDescent="0.25">
      <c r="A27" t="s">
        <v>17</v>
      </c>
      <c r="B27" s="8">
        <f t="shared" ref="B27:M27" si="3">SUM(B26:B26)</f>
        <v>24874</v>
      </c>
      <c r="C27" s="9">
        <f t="shared" si="3"/>
        <v>20462</v>
      </c>
      <c r="D27" s="8">
        <f t="shared" si="3"/>
        <v>23459</v>
      </c>
      <c r="E27" s="8">
        <f t="shared" si="3"/>
        <v>18660</v>
      </c>
      <c r="F27" s="9">
        <f t="shared" si="3"/>
        <v>0</v>
      </c>
      <c r="G27" s="9">
        <f t="shared" si="3"/>
        <v>0</v>
      </c>
      <c r="H27" s="8">
        <f t="shared" si="3"/>
        <v>0</v>
      </c>
      <c r="I27" s="8">
        <f t="shared" si="3"/>
        <v>0</v>
      </c>
      <c r="J27" s="9">
        <f t="shared" si="3"/>
        <v>0</v>
      </c>
      <c r="K27" s="8">
        <f t="shared" si="3"/>
        <v>0</v>
      </c>
      <c r="L27" s="9">
        <f t="shared" si="3"/>
        <v>0</v>
      </c>
      <c r="M27" s="8">
        <f t="shared" si="3"/>
        <v>0</v>
      </c>
      <c r="N27" s="8">
        <f>SUM(B27:M27)</f>
        <v>87455</v>
      </c>
    </row>
    <row r="28" spans="1:16" ht="12" customHeight="1" x14ac:dyDescent="0.25">
      <c r="B28" s="8"/>
      <c r="C28" s="9"/>
      <c r="D28" s="8"/>
      <c r="E28" s="8"/>
      <c r="F28" s="9"/>
      <c r="G28" s="9"/>
      <c r="H28" s="8"/>
      <c r="I28" s="9"/>
      <c r="J28" s="9"/>
      <c r="K28" s="8"/>
      <c r="L28" s="9"/>
      <c r="M28" s="8"/>
      <c r="N28" s="8"/>
    </row>
    <row r="29" spans="1:16" ht="12" customHeight="1" x14ac:dyDescent="0.25">
      <c r="A29" s="6" t="s">
        <v>28</v>
      </c>
      <c r="B29" s="8"/>
      <c r="C29" s="9"/>
      <c r="D29" s="8"/>
      <c r="E29" s="8"/>
      <c r="F29" s="9"/>
      <c r="G29" s="9"/>
      <c r="H29" s="8"/>
      <c r="I29" s="9"/>
      <c r="J29" s="9"/>
      <c r="K29" s="8"/>
      <c r="L29" s="9"/>
      <c r="M29" s="8"/>
      <c r="N29" s="8"/>
    </row>
    <row r="30" spans="1:16" ht="12" hidden="1" customHeight="1" x14ac:dyDescent="0.25">
      <c r="A30" t="s">
        <v>29</v>
      </c>
      <c r="B30" s="8">
        <v>0</v>
      </c>
      <c r="C30" s="9">
        <v>0</v>
      </c>
      <c r="D30" s="8"/>
      <c r="E30" s="9"/>
      <c r="F30" s="9"/>
      <c r="G30" s="9"/>
      <c r="H30" s="8"/>
      <c r="I30" s="9"/>
      <c r="J30" s="9"/>
      <c r="K30" s="8"/>
      <c r="L30" s="9"/>
      <c r="M30" s="8"/>
      <c r="N30" s="8">
        <f t="shared" ref="N30:N35" si="4">SUM(B30:M30)</f>
        <v>0</v>
      </c>
      <c r="P30" t="s">
        <v>30</v>
      </c>
    </row>
    <row r="31" spans="1:16" ht="12" customHeight="1" x14ac:dyDescent="0.25">
      <c r="A31" t="s">
        <v>31</v>
      </c>
      <c r="B31" s="8">
        <v>522</v>
      </c>
      <c r="C31" s="9">
        <v>460</v>
      </c>
      <c r="D31" s="8">
        <v>528</v>
      </c>
      <c r="E31" s="9">
        <v>536</v>
      </c>
      <c r="F31" s="9"/>
      <c r="G31" s="9"/>
      <c r="H31" s="8"/>
      <c r="I31" s="9"/>
      <c r="J31" s="9"/>
      <c r="K31" s="8"/>
      <c r="L31" s="9"/>
      <c r="M31" s="8"/>
      <c r="N31" s="8">
        <f t="shared" si="4"/>
        <v>2046</v>
      </c>
      <c r="P31" t="s">
        <v>32</v>
      </c>
    </row>
    <row r="32" spans="1:16" ht="12" customHeight="1" x14ac:dyDescent="0.25">
      <c r="A32" t="s">
        <v>33</v>
      </c>
      <c r="B32" s="8">
        <v>422</v>
      </c>
      <c r="C32" s="9">
        <v>400</v>
      </c>
      <c r="D32" s="8">
        <v>603</v>
      </c>
      <c r="E32" s="9">
        <v>651</v>
      </c>
      <c r="F32" s="9"/>
      <c r="G32" s="9"/>
      <c r="H32" s="8"/>
      <c r="I32" s="9"/>
      <c r="J32" s="9"/>
      <c r="K32" s="8"/>
      <c r="L32" s="9"/>
      <c r="M32" s="8"/>
      <c r="N32" s="8">
        <f t="shared" si="4"/>
        <v>2076</v>
      </c>
      <c r="P32" t="s">
        <v>34</v>
      </c>
    </row>
    <row r="33" spans="1:16" ht="12" customHeight="1" x14ac:dyDescent="0.25">
      <c r="A33" t="s">
        <v>35</v>
      </c>
      <c r="B33" s="21">
        <v>7</v>
      </c>
      <c r="C33" s="22">
        <f>13+20</f>
        <v>33</v>
      </c>
      <c r="D33" s="21">
        <f>19+22</f>
        <v>41</v>
      </c>
      <c r="E33" s="22">
        <f>19+14</f>
        <v>33</v>
      </c>
      <c r="F33" s="22"/>
      <c r="G33" s="22"/>
      <c r="H33" s="21"/>
      <c r="I33" s="22"/>
      <c r="J33" s="22"/>
      <c r="K33" s="21"/>
      <c r="L33" s="22"/>
      <c r="M33" s="21"/>
      <c r="N33" s="21">
        <f t="shared" si="4"/>
        <v>114</v>
      </c>
      <c r="P33" t="s">
        <v>36</v>
      </c>
    </row>
    <row r="34" spans="1:16" ht="12" customHeight="1" x14ac:dyDescent="0.25">
      <c r="A34" t="s">
        <v>37</v>
      </c>
      <c r="B34" s="8">
        <v>400</v>
      </c>
      <c r="C34" s="9">
        <v>788</v>
      </c>
      <c r="D34" s="8">
        <v>596</v>
      </c>
      <c r="E34" s="9">
        <v>547</v>
      </c>
      <c r="F34" s="9"/>
      <c r="G34" s="9"/>
      <c r="H34" s="8"/>
      <c r="I34" s="9"/>
      <c r="J34" s="9"/>
      <c r="K34" s="8"/>
      <c r="L34" s="9"/>
      <c r="M34" s="8"/>
      <c r="N34" s="8">
        <f t="shared" si="4"/>
        <v>2331</v>
      </c>
      <c r="P34" t="s">
        <v>38</v>
      </c>
    </row>
    <row r="35" spans="1:16" ht="12" customHeight="1" x14ac:dyDescent="0.25">
      <c r="A35" t="s">
        <v>39</v>
      </c>
      <c r="B35" s="23">
        <f t="shared" ref="B35:M35" si="5">SUM(B30:B34)</f>
        <v>1351</v>
      </c>
      <c r="C35" s="24">
        <f t="shared" si="5"/>
        <v>1681</v>
      </c>
      <c r="D35" s="23">
        <f t="shared" si="5"/>
        <v>1768</v>
      </c>
      <c r="E35" s="23">
        <f t="shared" si="5"/>
        <v>1767</v>
      </c>
      <c r="F35" s="24">
        <f t="shared" si="5"/>
        <v>0</v>
      </c>
      <c r="G35" s="24">
        <f t="shared" si="5"/>
        <v>0</v>
      </c>
      <c r="H35" s="23">
        <f t="shared" si="5"/>
        <v>0</v>
      </c>
      <c r="I35" s="24">
        <f t="shared" si="5"/>
        <v>0</v>
      </c>
      <c r="J35" s="24">
        <f t="shared" si="5"/>
        <v>0</v>
      </c>
      <c r="K35" s="23">
        <f t="shared" si="5"/>
        <v>0</v>
      </c>
      <c r="L35" s="24">
        <f t="shared" si="5"/>
        <v>0</v>
      </c>
      <c r="M35" s="23">
        <f t="shared" si="5"/>
        <v>0</v>
      </c>
      <c r="N35" s="23">
        <f t="shared" si="4"/>
        <v>6567</v>
      </c>
    </row>
    <row r="36" spans="1:16" ht="12" customHeight="1" x14ac:dyDescent="0.25">
      <c r="C36" s="2"/>
      <c r="G36" s="2"/>
      <c r="I36" s="2"/>
      <c r="J36" s="2"/>
      <c r="L36" s="2"/>
    </row>
    <row r="37" spans="1:16" ht="12" customHeight="1" x14ac:dyDescent="0.25">
      <c r="A37" s="6" t="s">
        <v>40</v>
      </c>
      <c r="C37" s="2"/>
      <c r="G37" s="2"/>
      <c r="I37" s="2"/>
      <c r="J37" s="2"/>
      <c r="L37" s="2"/>
    </row>
    <row r="38" spans="1:16" ht="12" customHeight="1" x14ac:dyDescent="0.25">
      <c r="A38" s="25" t="s">
        <v>20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6" ht="12" customHeight="1" x14ac:dyDescent="0.25">
      <c r="A39" s="29" t="s">
        <v>41</v>
      </c>
      <c r="B39">
        <v>2400750</v>
      </c>
      <c r="C39" s="2">
        <v>2269800</v>
      </c>
      <c r="D39">
        <v>2269800</v>
      </c>
      <c r="E39">
        <v>2531700</v>
      </c>
      <c r="G39" s="2"/>
      <c r="H39" s="2"/>
      <c r="I39" s="2"/>
      <c r="J39" s="2"/>
      <c r="K39" s="2"/>
      <c r="L39" s="2"/>
      <c r="M39" s="2"/>
      <c r="N39">
        <f>SUM(B39:M39)</f>
        <v>9472050</v>
      </c>
    </row>
    <row r="40" spans="1:16" ht="12" customHeight="1" x14ac:dyDescent="0.25">
      <c r="A40" s="29" t="s">
        <v>42</v>
      </c>
      <c r="C40" s="2"/>
      <c r="G40" s="2"/>
      <c r="H40" s="2"/>
      <c r="I40" s="2"/>
      <c r="J40" s="2"/>
      <c r="K40" s="2"/>
      <c r="L40" s="2"/>
      <c r="M40" s="2"/>
      <c r="N40">
        <f>SUM(B40:M40)</f>
        <v>0</v>
      </c>
    </row>
    <row r="41" spans="1:16" ht="12" customHeight="1" x14ac:dyDescent="0.25">
      <c r="A41" s="25" t="s">
        <v>21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</row>
    <row r="42" spans="1:16" ht="12" hidden="1" customHeight="1" x14ac:dyDescent="0.25">
      <c r="A42" s="29" t="s">
        <v>43</v>
      </c>
      <c r="C42" s="2"/>
      <c r="G42" s="2"/>
      <c r="H42" s="2"/>
      <c r="I42" s="2"/>
      <c r="J42" s="2"/>
      <c r="K42" s="2"/>
      <c r="L42" s="2"/>
      <c r="M42" s="2"/>
      <c r="N42">
        <f>SUM(B42:M42)</f>
        <v>0</v>
      </c>
    </row>
    <row r="43" spans="1:16" ht="12" customHeight="1" x14ac:dyDescent="0.25">
      <c r="A43" s="29" t="s">
        <v>44</v>
      </c>
      <c r="B43">
        <v>4230000</v>
      </c>
      <c r="C43" s="2">
        <v>3572000</v>
      </c>
      <c r="D43">
        <v>4042000</v>
      </c>
      <c r="E43">
        <v>4136000</v>
      </c>
      <c r="G43" s="2"/>
      <c r="H43" s="2"/>
      <c r="I43" s="2"/>
      <c r="J43" s="2"/>
      <c r="K43" s="2"/>
      <c r="L43" s="2"/>
      <c r="M43" s="2"/>
      <c r="N43">
        <f>SUM(B43:M43)</f>
        <v>15980000</v>
      </c>
    </row>
    <row r="44" spans="1:16" ht="12" customHeight="1" x14ac:dyDescent="0.25">
      <c r="A44" s="30" t="s">
        <v>23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6" ht="12" hidden="1" customHeight="1" x14ac:dyDescent="0.25">
      <c r="A45" s="29" t="s">
        <v>45</v>
      </c>
      <c r="C45" s="2"/>
      <c r="G45" s="2"/>
      <c r="H45" s="2"/>
      <c r="I45" s="2"/>
      <c r="J45" s="2"/>
      <c r="K45" s="2"/>
      <c r="L45" s="2"/>
      <c r="M45" s="2"/>
      <c r="N45">
        <f>SUM(B45:M45)</f>
        <v>0</v>
      </c>
    </row>
    <row r="46" spans="1:16" ht="12" customHeight="1" x14ac:dyDescent="0.25">
      <c r="A46" s="29" t="s">
        <v>46</v>
      </c>
      <c r="B46">
        <v>2679000</v>
      </c>
      <c r="C46" s="2">
        <v>2491000</v>
      </c>
      <c r="D46">
        <v>2867000</v>
      </c>
      <c r="E46">
        <v>2820000</v>
      </c>
      <c r="G46" s="2"/>
      <c r="H46" s="2"/>
      <c r="I46" s="2"/>
      <c r="J46" s="2"/>
      <c r="K46" s="2"/>
      <c r="L46" s="2"/>
      <c r="M46" s="2"/>
      <c r="N46">
        <f>SUM(B46:M46)</f>
        <v>10857000</v>
      </c>
    </row>
    <row r="47" spans="1:16" ht="12" hidden="1" customHeight="1" x14ac:dyDescent="0.25">
      <c r="A47" s="6" t="s">
        <v>22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6" ht="12" hidden="1" customHeight="1" x14ac:dyDescent="0.25">
      <c r="A48" s="33" t="s">
        <v>47</v>
      </c>
      <c r="B48" s="7"/>
      <c r="C48" s="2"/>
      <c r="G48" s="2"/>
      <c r="H48" s="2"/>
      <c r="I48" s="2"/>
      <c r="J48" s="34"/>
      <c r="K48" s="34"/>
      <c r="L48" s="34"/>
      <c r="M48" s="34"/>
      <c r="N48">
        <f>SUM(B48:M48)</f>
        <v>0</v>
      </c>
    </row>
    <row r="49" spans="1:14" ht="12" hidden="1" customHeight="1" x14ac:dyDescent="0.25">
      <c r="A49" s="35" t="s">
        <v>48</v>
      </c>
      <c r="B49" s="7"/>
      <c r="C49" s="2"/>
      <c r="G49" s="2"/>
      <c r="H49" s="2"/>
      <c r="I49" s="2"/>
      <c r="J49" s="34"/>
      <c r="K49" s="34"/>
      <c r="L49" s="34"/>
      <c r="M49" s="29"/>
      <c r="N49">
        <f>SUM(B49:M49)</f>
        <v>0</v>
      </c>
    </row>
    <row r="50" spans="1:14" ht="12" customHeight="1" x14ac:dyDescent="0.25">
      <c r="A50" s="25" t="s">
        <v>49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</row>
    <row r="51" spans="1:14" ht="12" customHeight="1" x14ac:dyDescent="0.25">
      <c r="A51" t="s">
        <v>50</v>
      </c>
      <c r="B51" s="36">
        <v>178500</v>
      </c>
      <c r="C51" s="36">
        <v>161500</v>
      </c>
      <c r="D51" s="37">
        <v>195500</v>
      </c>
      <c r="E51" s="36">
        <v>178500</v>
      </c>
      <c r="F51" s="36"/>
      <c r="G51" s="36"/>
      <c r="H51" s="36"/>
      <c r="I51" s="36"/>
      <c r="J51" s="36"/>
      <c r="K51" s="36"/>
      <c r="L51" s="36"/>
      <c r="M51" s="36"/>
      <c r="N51" s="37">
        <f>SUM(B51:M51)</f>
        <v>714000</v>
      </c>
    </row>
    <row r="52" spans="1:14" ht="12" hidden="1" customHeight="1" x14ac:dyDescent="0.25">
      <c r="A52" s="7" t="s">
        <v>51</v>
      </c>
      <c r="B52" s="38"/>
      <c r="C52" s="38"/>
      <c r="D52" s="19"/>
      <c r="E52" s="19"/>
      <c r="F52" s="38"/>
      <c r="G52" s="19"/>
      <c r="H52" s="19"/>
      <c r="I52" s="38"/>
      <c r="J52" s="19"/>
      <c r="K52" s="19"/>
      <c r="L52" s="38"/>
      <c r="M52" s="19"/>
      <c r="N52" s="19">
        <f>SUM(B52:M52)</f>
        <v>0</v>
      </c>
    </row>
    <row r="53" spans="1:14" ht="12" customHeight="1" x14ac:dyDescent="0.25">
      <c r="A53" t="s">
        <v>17</v>
      </c>
      <c r="B53">
        <f t="shared" ref="B53:M53" si="6">SUM(B39:B52)</f>
        <v>9488250</v>
      </c>
      <c r="C53">
        <f t="shared" si="6"/>
        <v>8494300</v>
      </c>
      <c r="D53">
        <f t="shared" si="6"/>
        <v>9374300</v>
      </c>
      <c r="E53">
        <f t="shared" si="6"/>
        <v>9666200</v>
      </c>
      <c r="F53">
        <f t="shared" si="6"/>
        <v>0</v>
      </c>
      <c r="G53">
        <f t="shared" si="6"/>
        <v>0</v>
      </c>
      <c r="H53">
        <f t="shared" si="6"/>
        <v>0</v>
      </c>
      <c r="I53">
        <f t="shared" si="6"/>
        <v>0</v>
      </c>
      <c r="J53">
        <f t="shared" si="6"/>
        <v>0</v>
      </c>
      <c r="K53">
        <f t="shared" si="6"/>
        <v>0</v>
      </c>
      <c r="L53">
        <f t="shared" si="6"/>
        <v>0</v>
      </c>
      <c r="M53">
        <f t="shared" si="6"/>
        <v>0</v>
      </c>
      <c r="N53">
        <f>SUM(B53:M53)</f>
        <v>37023050</v>
      </c>
    </row>
    <row r="54" spans="1:14" x14ac:dyDescent="0.25">
      <c r="I54" s="2"/>
      <c r="L54" s="2"/>
      <c r="N54">
        <f>SUM(N39:N52)</f>
        <v>37023050</v>
      </c>
    </row>
    <row r="55" spans="1:14" x14ac:dyDescent="0.25">
      <c r="I55" s="2"/>
      <c r="L55" s="2"/>
    </row>
    <row r="56" spans="1:14" x14ac:dyDescent="0.25">
      <c r="L56" s="2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18</vt:lpstr>
      <vt:lpstr>'Stats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cp:lastPrinted>2018-05-08T13:37:49Z</cp:lastPrinted>
  <dcterms:created xsi:type="dcterms:W3CDTF">2018-05-08T13:27:30Z</dcterms:created>
  <dcterms:modified xsi:type="dcterms:W3CDTF">2018-05-08T13:37:54Z</dcterms:modified>
</cp:coreProperties>
</file>